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namedSheetViews/namedSheetView1.xml" ContentType="application/vnd.ms-excel.namedsheetview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idepa\areas\PAC\1. UNIDAD DE INFORMACIÓN\AYUDAS 2025\Diversificación Pymes\Formularios justificación\"/>
    </mc:Choice>
  </mc:AlternateContent>
  <xr:revisionPtr revIDLastSave="0" documentId="8_{818B0102-426B-43EA-8B54-9C3D3C93C73E}" xr6:coauthVersionLast="47" xr6:coauthVersionMax="47" xr10:uidLastSave="{00000000-0000-0000-0000-000000000000}"/>
  <bookViews>
    <workbookView xWindow="31170" yWindow="1785" windowWidth="21600" windowHeight="11295" tabRatio="959" xr2:uid="{B9BEBDCD-1230-400E-8746-701B147C7924}"/>
  </bookViews>
  <sheets>
    <sheet name="Disclaimer" sheetId="26" r:id="rId1"/>
    <sheet name="Intro" sheetId="22" r:id="rId2"/>
    <sheet name="Water_Soil-Step 1" sheetId="1" r:id="rId3"/>
    <sheet name="Sheet1" sheetId="14" state="hidden" r:id="rId4"/>
    <sheet name="Water_Soil-Step 2" sheetId="24" r:id="rId5"/>
    <sheet name="Water_Soil-Step 3" sheetId="16" r:id="rId6"/>
    <sheet name="Water_Soil-Step 4" sheetId="17" r:id="rId7"/>
    <sheet name="Temperature-Step 1" sheetId="5" r:id="rId8"/>
    <sheet name="Temperature-Step 2" sheetId="23" r:id="rId9"/>
    <sheet name="Temperature-Step 3" sheetId="19" r:id="rId10"/>
    <sheet name="Temperature-Step 4" sheetId="20" r:id="rId11"/>
    <sheet name="Wind-Step 1" sheetId="9" r:id="rId12"/>
    <sheet name="Wind-Step 2" sheetId="10" r:id="rId13"/>
    <sheet name="Wind-Step 3" sheetId="12" r:id="rId14"/>
    <sheet name="Wind-Step 4" sheetId="13" r:id="rId15"/>
    <sheet name="Sheet2" sheetId="11" state="hidden" r:id="rId16"/>
    <sheet name="Output" sheetId="21"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23" l="1"/>
  <c r="H38" i="23"/>
  <c r="H5" i="24" l="1"/>
  <c r="J13" i="1" l="1"/>
  <c r="O38" i="23" l="1"/>
  <c r="O12" i="23"/>
  <c r="G38" i="23"/>
  <c r="R93" i="20"/>
  <c r="G93" i="20"/>
  <c r="N66" i="20"/>
  <c r="M66" i="20"/>
  <c r="J66" i="20"/>
  <c r="I66" i="20"/>
  <c r="F88" i="20"/>
  <c r="P11" i="24"/>
  <c r="P12" i="24"/>
  <c r="O12" i="24"/>
  <c r="O11" i="24"/>
  <c r="J12" i="24"/>
  <c r="J11" i="24"/>
  <c r="I11" i="24"/>
  <c r="H11" i="24"/>
  <c r="G11" i="24"/>
  <c r="D13" i="24"/>
  <c r="E19" i="24" l="1"/>
  <c r="P29" i="1"/>
  <c r="O29" i="1"/>
  <c r="N29" i="1"/>
  <c r="L29" i="1"/>
  <c r="Q31" i="1"/>
  <c r="Q33" i="1" s="1"/>
  <c r="J29" i="1"/>
  <c r="D29" i="1"/>
  <c r="Q19" i="1" l="1"/>
  <c r="G5" i="23"/>
  <c r="D13" i="23" s="1"/>
  <c r="G5" i="10"/>
  <c r="K11" i="10" l="1"/>
  <c r="J11" i="10"/>
  <c r="I11" i="10"/>
  <c r="H11" i="10"/>
  <c r="H5" i="10"/>
  <c r="G11" i="10"/>
  <c r="O11" i="23"/>
  <c r="H11" i="23"/>
  <c r="J38" i="23"/>
  <c r="J11" i="23"/>
  <c r="I11" i="23"/>
  <c r="G11" i="23"/>
  <c r="H5" i="23"/>
  <c r="Q45" i="1"/>
  <c r="Q47" i="1" s="1"/>
  <c r="Q21" i="1"/>
  <c r="F36" i="21" a="1"/>
  <c r="F36" i="21" s="1"/>
  <c r="I36" i="21" a="1"/>
  <c r="I36" i="21" s="1"/>
  <c r="H36" i="21" a="1"/>
  <c r="H36" i="21" s="1"/>
  <c r="G36" i="21" a="1"/>
  <c r="G36" i="21" s="1"/>
  <c r="J12" i="1"/>
  <c r="J12" i="10" l="1"/>
  <c r="J14" i="1"/>
  <c r="J15" i="1"/>
  <c r="J16" i="1"/>
  <c r="D12" i="1"/>
  <c r="D13" i="1"/>
  <c r="D14" i="1"/>
  <c r="D15" i="1"/>
  <c r="D16" i="1"/>
  <c r="D36" i="21" a="1"/>
  <c r="D36" i="21" s="1"/>
  <c r="Q19" i="5"/>
  <c r="Q17" i="5"/>
  <c r="Q21" i="5" s="1"/>
  <c r="Q57" i="5" l="1"/>
  <c r="Q23" i="5"/>
  <c r="Q49" i="1"/>
  <c r="Q51" i="1" s="1"/>
  <c r="Q7" i="20"/>
  <c r="Q6" i="17"/>
  <c r="Q29" i="17" s="1"/>
  <c r="E14" i="24"/>
  <c r="E15" i="24"/>
  <c r="E16" i="24"/>
  <c r="E17" i="24"/>
  <c r="E18" i="24"/>
  <c r="E20" i="24"/>
  <c r="E21" i="24"/>
  <c r="E22" i="24"/>
  <c r="E23" i="24"/>
  <c r="E24" i="24"/>
  <c r="E25" i="24"/>
  <c r="E26" i="24"/>
  <c r="E27" i="24"/>
  <c r="E28" i="24"/>
  <c r="E29" i="24"/>
  <c r="E30" i="24"/>
  <c r="E13" i="24"/>
  <c r="E13" i="23"/>
  <c r="C30" i="24"/>
  <c r="C29" i="24"/>
  <c r="C28" i="24"/>
  <c r="C27" i="24"/>
  <c r="C26" i="24"/>
  <c r="C25" i="24"/>
  <c r="C24" i="24"/>
  <c r="C23" i="24"/>
  <c r="C22" i="24"/>
  <c r="D19" i="16" s="1" a="1"/>
  <c r="D19" i="16" s="1"/>
  <c r="C21" i="24"/>
  <c r="C20" i="24"/>
  <c r="C19" i="24"/>
  <c r="C18" i="24"/>
  <c r="C17" i="24"/>
  <c r="C16" i="24"/>
  <c r="C15" i="24"/>
  <c r="C14" i="24"/>
  <c r="C13" i="24"/>
  <c r="E57" i="23"/>
  <c r="C57" i="23"/>
  <c r="E41" i="23"/>
  <c r="E42" i="23"/>
  <c r="E43" i="23"/>
  <c r="E44" i="23"/>
  <c r="E45" i="23"/>
  <c r="E46" i="23"/>
  <c r="E47" i="23"/>
  <c r="E48" i="23"/>
  <c r="E49" i="23"/>
  <c r="E50" i="23"/>
  <c r="E51" i="23"/>
  <c r="E52" i="23"/>
  <c r="E53" i="23"/>
  <c r="E54" i="23"/>
  <c r="E55" i="23"/>
  <c r="E56" i="23"/>
  <c r="E40" i="23"/>
  <c r="C41" i="23"/>
  <c r="C42" i="23"/>
  <c r="C43" i="23"/>
  <c r="C44" i="23"/>
  <c r="C45" i="23"/>
  <c r="C46" i="23"/>
  <c r="C47" i="23"/>
  <c r="C48" i="23"/>
  <c r="C49" i="23"/>
  <c r="C50" i="23"/>
  <c r="C51" i="23"/>
  <c r="C52" i="23"/>
  <c r="C53" i="23"/>
  <c r="C54" i="23"/>
  <c r="C55" i="23"/>
  <c r="C56" i="23"/>
  <c r="C40" i="23"/>
  <c r="E14" i="23"/>
  <c r="E15" i="23"/>
  <c r="E16" i="23"/>
  <c r="E17" i="23"/>
  <c r="E18" i="23"/>
  <c r="E19" i="23"/>
  <c r="E20" i="23"/>
  <c r="E21" i="23"/>
  <c r="E22" i="23"/>
  <c r="E23" i="23"/>
  <c r="E24" i="23"/>
  <c r="E25" i="23"/>
  <c r="E26" i="23"/>
  <c r="E27" i="23"/>
  <c r="E28" i="23"/>
  <c r="E29" i="23"/>
  <c r="E30" i="23"/>
  <c r="E15" i="10"/>
  <c r="E16" i="10"/>
  <c r="E17" i="10"/>
  <c r="E18" i="10"/>
  <c r="E19" i="10"/>
  <c r="E20" i="10"/>
  <c r="E21" i="10"/>
  <c r="E22" i="10"/>
  <c r="E23" i="10"/>
  <c r="E24" i="10"/>
  <c r="E25" i="10"/>
  <c r="E26" i="10"/>
  <c r="E27" i="10"/>
  <c r="E28" i="10"/>
  <c r="E29" i="10"/>
  <c r="E30" i="10"/>
  <c r="E14" i="10"/>
  <c r="E13" i="10"/>
  <c r="C30" i="23"/>
  <c r="C29" i="23"/>
  <c r="C28" i="23"/>
  <c r="C27" i="23"/>
  <c r="C26" i="23"/>
  <c r="D22" i="19" s="1" a="1"/>
  <c r="D22" i="19" s="1"/>
  <c r="C25" i="23"/>
  <c r="C24" i="23"/>
  <c r="K24" i="23" s="1"/>
  <c r="C23" i="23"/>
  <c r="K23" i="23" s="1"/>
  <c r="L23" i="23" s="1"/>
  <c r="C22" i="23"/>
  <c r="K22" i="23" s="1"/>
  <c r="L22" i="23" s="1"/>
  <c r="C21" i="23"/>
  <c r="K21" i="23" s="1"/>
  <c r="C20" i="23"/>
  <c r="C19" i="23"/>
  <c r="C18" i="23"/>
  <c r="C17" i="23"/>
  <c r="C16" i="23"/>
  <c r="C15" i="23"/>
  <c r="K15" i="23" s="1"/>
  <c r="C14" i="23"/>
  <c r="C13" i="23"/>
  <c r="C30" i="10"/>
  <c r="C15" i="10"/>
  <c r="C16" i="10"/>
  <c r="C17" i="10"/>
  <c r="C18" i="10"/>
  <c r="C19" i="10"/>
  <c r="L19" i="10" s="1"/>
  <c r="M19" i="10" s="1"/>
  <c r="C20" i="10"/>
  <c r="C21" i="10"/>
  <c r="C22" i="10"/>
  <c r="C23" i="10"/>
  <c r="C24" i="10"/>
  <c r="L24" i="10" s="1"/>
  <c r="M24" i="10" s="1"/>
  <c r="C25" i="10"/>
  <c r="C26" i="10"/>
  <c r="C27" i="10"/>
  <c r="L27" i="10" s="1"/>
  <c r="C28" i="10"/>
  <c r="C29" i="10"/>
  <c r="L29" i="10" s="1"/>
  <c r="C14" i="10"/>
  <c r="C13" i="10"/>
  <c r="E9" i="12" s="1"/>
  <c r="K20" i="24" l="1"/>
  <c r="L20" i="24" s="1"/>
  <c r="L30" i="10"/>
  <c r="D22" i="16" a="1"/>
  <c r="D22" i="16" s="1"/>
  <c r="K49" i="23"/>
  <c r="L49" i="23" s="1"/>
  <c r="L23" i="10"/>
  <c r="M23" i="10" s="1"/>
  <c r="D11" i="19" a="1"/>
  <c r="K18" i="19" s="1"/>
  <c r="L18" i="19" s="1"/>
  <c r="D19" i="19" a="1"/>
  <c r="D19" i="19" s="1"/>
  <c r="S57" i="5"/>
  <c r="Q59" i="5"/>
  <c r="K51" i="23"/>
  <c r="L51" i="23" s="1"/>
  <c r="D11" i="16" a="1"/>
  <c r="D11" i="16" s="1"/>
  <c r="Q21" i="23"/>
  <c r="R21" i="23" s="1"/>
  <c r="L21" i="23"/>
  <c r="L28" i="10"/>
  <c r="E21" i="12" a="1"/>
  <c r="E21" i="12" s="1"/>
  <c r="R29" i="10"/>
  <c r="S29" i="10" s="1"/>
  <c r="M29" i="10"/>
  <c r="R27" i="10"/>
  <c r="S27" i="10" s="1"/>
  <c r="M27" i="10"/>
  <c r="K50" i="23"/>
  <c r="L50" i="23" s="1"/>
  <c r="S40" i="17"/>
  <c r="Q30" i="17" a="1"/>
  <c r="Q30" i="17" s="1"/>
  <c r="U40" i="17"/>
  <c r="T55" i="17"/>
  <c r="R51" i="17"/>
  <c r="U41" i="17"/>
  <c r="E10" i="12" a="1"/>
  <c r="E10" i="12" s="1"/>
  <c r="L22" i="10"/>
  <c r="M22" i="10" s="1"/>
  <c r="E18" i="12" a="1"/>
  <c r="E18" i="12" s="1"/>
  <c r="R30" i="10"/>
  <c r="S30" i="10" s="1"/>
  <c r="M30" i="10"/>
  <c r="K28" i="24"/>
  <c r="L28" i="24" s="1"/>
  <c r="K13" i="23"/>
  <c r="D10" i="16"/>
  <c r="K13" i="24"/>
  <c r="K18" i="24"/>
  <c r="L18" i="24" s="1"/>
  <c r="K40" i="23"/>
  <c r="L40" i="23" s="1"/>
  <c r="K14" i="24"/>
  <c r="L14" i="24" s="1"/>
  <c r="K22" i="24"/>
  <c r="L22" i="24" s="1"/>
  <c r="K57" i="23"/>
  <c r="L21" i="10"/>
  <c r="M21" i="10" s="1"/>
  <c r="L17" i="10"/>
  <c r="K52" i="23"/>
  <c r="K44" i="23"/>
  <c r="L14" i="10"/>
  <c r="M14" i="10" s="1"/>
  <c r="L20" i="10"/>
  <c r="M20" i="10" s="1"/>
  <c r="L26" i="10"/>
  <c r="L18" i="10"/>
  <c r="M18" i="10" s="1"/>
  <c r="L25" i="10"/>
  <c r="R24" i="10"/>
  <c r="S24" i="10" s="1"/>
  <c r="L16" i="10"/>
  <c r="L15" i="10"/>
  <c r="M15" i="10" s="1"/>
  <c r="L13" i="10"/>
  <c r="M13" i="10" s="1"/>
  <c r="K29" i="23"/>
  <c r="K26" i="23"/>
  <c r="K56" i="23"/>
  <c r="K48" i="23"/>
  <c r="P30" i="24"/>
  <c r="F27" i="16"/>
  <c r="K17" i="23"/>
  <c r="L17" i="23" s="1"/>
  <c r="K41" i="23"/>
  <c r="K55" i="23"/>
  <c r="L55" i="23" s="1"/>
  <c r="K25" i="23"/>
  <c r="K30" i="23"/>
  <c r="L30" i="23" s="1"/>
  <c r="D10" i="19"/>
  <c r="K14" i="23"/>
  <c r="K21" i="24"/>
  <c r="L21" i="24" s="1"/>
  <c r="K29" i="24"/>
  <c r="L29" i="24" s="1"/>
  <c r="K45" i="23"/>
  <c r="L45" i="23" s="1"/>
  <c r="K19" i="23"/>
  <c r="L19" i="23" s="1"/>
  <c r="K27" i="23"/>
  <c r="L27" i="23" s="1"/>
  <c r="K43" i="23"/>
  <c r="L43" i="23" s="1"/>
  <c r="K20" i="23"/>
  <c r="L20" i="23" s="1"/>
  <c r="K47" i="23"/>
  <c r="K18" i="23"/>
  <c r="L18" i="23" s="1"/>
  <c r="K16" i="23"/>
  <c r="L16" i="23" s="1"/>
  <c r="K42" i="23"/>
  <c r="L42" i="23" s="1"/>
  <c r="K28" i="23"/>
  <c r="L28" i="23" s="1"/>
  <c r="L15" i="23"/>
  <c r="K46" i="23"/>
  <c r="K54" i="23"/>
  <c r="L54" i="23" s="1"/>
  <c r="L24" i="23"/>
  <c r="K53" i="23"/>
  <c r="L53" i="23" s="1"/>
  <c r="K15" i="24"/>
  <c r="L15" i="24" s="1"/>
  <c r="K23" i="24"/>
  <c r="L23" i="24" s="1"/>
  <c r="K19" i="24"/>
  <c r="L19" i="24" s="1"/>
  <c r="K27" i="24"/>
  <c r="L27" i="24" s="1"/>
  <c r="K16" i="24"/>
  <c r="L16" i="24" s="1"/>
  <c r="K24" i="24"/>
  <c r="L24" i="24" s="1"/>
  <c r="K25" i="24"/>
  <c r="L25" i="24" s="1"/>
  <c r="K26" i="24"/>
  <c r="L26" i="24" s="1"/>
  <c r="K17" i="24"/>
  <c r="L17" i="24" s="1"/>
  <c r="K30" i="24"/>
  <c r="L30" i="24" s="1"/>
  <c r="R19" i="10"/>
  <c r="S19" i="10" s="1"/>
  <c r="D11" i="19" l="1"/>
  <c r="Q48" i="23"/>
  <c r="R48" i="23" s="1"/>
  <c r="L48" i="23"/>
  <c r="R25" i="10"/>
  <c r="S25" i="10" s="1"/>
  <c r="M25" i="10"/>
  <c r="Q13" i="23"/>
  <c r="R13" i="23" s="1"/>
  <c r="L13" i="23"/>
  <c r="Q14" i="23"/>
  <c r="L14" i="23"/>
  <c r="Q25" i="23"/>
  <c r="R25" i="23" s="1"/>
  <c r="L25" i="23"/>
  <c r="Q26" i="23"/>
  <c r="L26" i="23"/>
  <c r="R26" i="10"/>
  <c r="S26" i="10" s="1"/>
  <c r="M26" i="10"/>
  <c r="Q56" i="23"/>
  <c r="R56" i="23" s="1"/>
  <c r="L56" i="23"/>
  <c r="Q57" i="23"/>
  <c r="R57" i="23" s="1"/>
  <c r="L57" i="23"/>
  <c r="Q29" i="23"/>
  <c r="R29" i="23" s="1"/>
  <c r="L29" i="23"/>
  <c r="R17" i="10"/>
  <c r="S17" i="10" s="1"/>
  <c r="M17" i="10"/>
  <c r="Q41" i="23"/>
  <c r="R41" i="23" s="1"/>
  <c r="L41" i="23"/>
  <c r="R28" i="10"/>
  <c r="M28" i="10"/>
  <c r="Q44" i="23"/>
  <c r="R44" i="23" s="1"/>
  <c r="L44" i="23"/>
  <c r="Q46" i="23"/>
  <c r="R46" i="23" s="1"/>
  <c r="L46" i="23"/>
  <c r="Q47" i="23"/>
  <c r="R47" i="23" s="1"/>
  <c r="L47" i="23"/>
  <c r="R16" i="10"/>
  <c r="S16" i="10" s="1"/>
  <c r="M16" i="10"/>
  <c r="Q52" i="23"/>
  <c r="L52" i="23"/>
  <c r="R13" i="24"/>
  <c r="S13" i="24" s="1"/>
  <c r="L13" i="24"/>
  <c r="Q40" i="23"/>
  <c r="R28" i="24"/>
  <c r="S28" i="24" s="1"/>
  <c r="F17" i="16"/>
  <c r="F18" i="16"/>
  <c r="R15" i="24"/>
  <c r="S15" i="24" s="1"/>
  <c r="R18" i="24"/>
  <c r="S18" i="24" s="1"/>
  <c r="R22" i="24"/>
  <c r="R21" i="10"/>
  <c r="S21" i="10" s="1"/>
  <c r="R14" i="24"/>
  <c r="R30" i="24"/>
  <c r="S30" i="24" s="1"/>
  <c r="R23" i="24"/>
  <c r="S23" i="24" s="1"/>
  <c r="R17" i="24"/>
  <c r="S17" i="24" s="1"/>
  <c r="R25" i="24"/>
  <c r="F16" i="16"/>
  <c r="R20" i="10"/>
  <c r="S20" i="10" s="1"/>
  <c r="Q53" i="23"/>
  <c r="R53" i="23" s="1"/>
  <c r="Q42" i="23"/>
  <c r="R42" i="23" s="1"/>
  <c r="Q43" i="23"/>
  <c r="R43" i="23" s="1"/>
  <c r="Q24" i="23"/>
  <c r="R24" i="23" s="1"/>
  <c r="Q16" i="23"/>
  <c r="R16" i="23" s="1"/>
  <c r="Q22" i="23"/>
  <c r="Q54" i="23"/>
  <c r="R54" i="23" s="1"/>
  <c r="Q18" i="23"/>
  <c r="R18" i="23" s="1"/>
  <c r="Q27" i="23"/>
  <c r="R27" i="23" s="1"/>
  <c r="Q19" i="23"/>
  <c r="R19" i="23" s="1"/>
  <c r="Q17" i="23"/>
  <c r="R17" i="23" s="1"/>
  <c r="Q15" i="23"/>
  <c r="R15" i="23" s="1"/>
  <c r="Q55" i="23"/>
  <c r="R55" i="23" s="1"/>
  <c r="Q23" i="23"/>
  <c r="R23" i="23" s="1"/>
  <c r="Q28" i="23"/>
  <c r="R28" i="23" s="1"/>
  <c r="Q20" i="23"/>
  <c r="R20" i="23" s="1"/>
  <c r="R15" i="10"/>
  <c r="S15" i="10" s="1"/>
  <c r="R14" i="10"/>
  <c r="R18" i="10"/>
  <c r="S18" i="10" s="1"/>
  <c r="G26" i="12"/>
  <c r="Q51" i="23"/>
  <c r="R51" i="23" s="1"/>
  <c r="Q30" i="23"/>
  <c r="R30" i="23" s="1"/>
  <c r="Q50" i="23"/>
  <c r="R50" i="23" s="1"/>
  <c r="R26" i="24"/>
  <c r="S26" i="24" s="1"/>
  <c r="R21" i="24"/>
  <c r="S21" i="24" s="1"/>
  <c r="R24" i="24"/>
  <c r="S24" i="24" s="1"/>
  <c r="R16" i="24"/>
  <c r="S16" i="24" s="1"/>
  <c r="R27" i="24"/>
  <c r="S27" i="24" s="1"/>
  <c r="R20" i="24"/>
  <c r="S20" i="24" s="1"/>
  <c r="R29" i="24"/>
  <c r="S29" i="24" s="1"/>
  <c r="R19" i="24"/>
  <c r="S19" i="24" s="1"/>
  <c r="Q49" i="23"/>
  <c r="Q45" i="23"/>
  <c r="J18" i="19"/>
  <c r="J26" i="19"/>
  <c r="R13" i="10"/>
  <c r="E10" i="19" l="1"/>
  <c r="S22" i="24"/>
  <c r="E19" i="16" a="1"/>
  <c r="E19" i="16" s="1"/>
  <c r="E10" i="16"/>
  <c r="E19" i="19" a="1"/>
  <c r="E19" i="19" s="1"/>
  <c r="R22" i="23"/>
  <c r="I22" i="19" a="1"/>
  <c r="I22" i="19" s="1"/>
  <c r="R52" i="23"/>
  <c r="R26" i="23"/>
  <c r="E22" i="19" a="1"/>
  <c r="E22" i="19" s="1"/>
  <c r="I19" i="19" a="1"/>
  <c r="I19" i="19" s="1"/>
  <c r="R49" i="23"/>
  <c r="F10" i="12" a="1"/>
  <c r="F10" i="12" s="1"/>
  <c r="S14" i="10"/>
  <c r="S14" i="24"/>
  <c r="E11" i="16" a="1"/>
  <c r="E11" i="16" s="1"/>
  <c r="I10" i="19"/>
  <c r="R40" i="23"/>
  <c r="F21" i="12" a="1"/>
  <c r="F21" i="12" s="1"/>
  <c r="S28" i="10"/>
  <c r="S25" i="24"/>
  <c r="E22" i="16" a="1"/>
  <c r="E22" i="16" s="1"/>
  <c r="F9" i="12"/>
  <c r="S13" i="10"/>
  <c r="R14" i="23"/>
  <c r="E11" i="19" a="1"/>
  <c r="R45" i="23"/>
  <c r="I11" i="19" a="1"/>
  <c r="I11" i="19" s="1"/>
  <c r="H26" i="12"/>
  <c r="I26" i="12" s="1"/>
  <c r="E9" i="13" a="1"/>
  <c r="G27" i="16"/>
  <c r="H27" i="16" s="1"/>
  <c r="G21" i="16"/>
  <c r="H21" i="16" s="1"/>
  <c r="S28" i="23"/>
  <c r="T28" i="24"/>
  <c r="E9" i="17" a="1"/>
  <c r="M32" i="17" s="1"/>
  <c r="E10" i="20" a="1"/>
  <c r="G17" i="19" l="1"/>
  <c r="H17" i="19" s="1"/>
  <c r="G18" i="19"/>
  <c r="H18" i="19" s="1"/>
  <c r="E11" i="19"/>
  <c r="G16" i="19"/>
  <c r="H16" i="19" s="1"/>
  <c r="K21" i="19"/>
  <c r="L21" i="19" s="1"/>
  <c r="M52" i="17"/>
  <c r="M65" i="17"/>
  <c r="M58" i="17"/>
  <c r="M38" i="17"/>
  <c r="M60" i="17"/>
  <c r="M59" i="17"/>
  <c r="M39" i="17"/>
  <c r="M51" i="17"/>
  <c r="M62" i="17"/>
  <c r="M40" i="17"/>
  <c r="G17" i="16"/>
  <c r="H17" i="16" s="1"/>
  <c r="G18" i="16"/>
  <c r="H18" i="16" s="1"/>
  <c r="G16" i="16"/>
  <c r="H16" i="16" s="1"/>
  <c r="K26" i="19"/>
  <c r="L26" i="19" s="1"/>
  <c r="E9" i="13"/>
  <c r="E32" i="13" s="1"/>
  <c r="H32" i="13"/>
  <c r="H37" i="13" s="1"/>
  <c r="S32" i="13"/>
  <c r="U32" i="13"/>
  <c r="K32" i="13"/>
  <c r="R32" i="13"/>
  <c r="J32" i="13"/>
  <c r="J37" i="13" s="1"/>
  <c r="V32" i="13"/>
  <c r="T32" i="13"/>
  <c r="T37" i="13" s="1"/>
  <c r="L32" i="13"/>
  <c r="Q32" i="13"/>
  <c r="I32" i="13"/>
  <c r="P32" i="13"/>
  <c r="O32" i="13"/>
  <c r="N32" i="13"/>
  <c r="N43" i="13" s="1"/>
  <c r="G32" i="13"/>
  <c r="M32" i="13"/>
  <c r="F32" i="13"/>
  <c r="E5" i="19"/>
  <c r="G24" i="16"/>
  <c r="H24" i="16" s="1"/>
  <c r="G25" i="16"/>
  <c r="H25" i="16" s="1"/>
  <c r="G26" i="16"/>
  <c r="H26" i="16" s="1"/>
  <c r="Q32" i="17"/>
  <c r="F32" i="17"/>
  <c r="I32" i="17"/>
  <c r="J32" i="17"/>
  <c r="K32" i="17"/>
  <c r="N32" i="17"/>
  <c r="O32" i="17"/>
  <c r="U32" i="17"/>
  <c r="R32" i="17"/>
  <c r="T32" i="17"/>
  <c r="E9" i="17"/>
  <c r="E32" i="17" s="1"/>
  <c r="S32" i="17"/>
  <c r="P32" i="17"/>
  <c r="H32" i="17"/>
  <c r="V32" i="17"/>
  <c r="L32" i="17"/>
  <c r="G32" i="17"/>
  <c r="E10" i="20"/>
  <c r="E49" i="20" s="1"/>
  <c r="I49" i="20"/>
  <c r="Q49" i="20"/>
  <c r="J49" i="20"/>
  <c r="R49" i="20"/>
  <c r="K49" i="20"/>
  <c r="S49" i="20"/>
  <c r="L49" i="20"/>
  <c r="T49" i="20"/>
  <c r="N49" i="20"/>
  <c r="M49" i="20"/>
  <c r="U49" i="20"/>
  <c r="F49" i="20"/>
  <c r="V49" i="20"/>
  <c r="G49" i="20"/>
  <c r="O49" i="20"/>
  <c r="H49" i="20"/>
  <c r="P49" i="20"/>
  <c r="K76" i="20" l="1"/>
  <c r="K64" i="20"/>
  <c r="K97" i="20"/>
  <c r="K53" i="20"/>
  <c r="K85" i="20"/>
  <c r="Q39" i="17"/>
  <c r="R52" i="17"/>
  <c r="S52" i="17"/>
  <c r="Q37" i="17"/>
  <c r="Q43" i="17"/>
  <c r="Q52" i="17"/>
  <c r="Q59" i="20"/>
  <c r="Q63" i="20"/>
  <c r="Q81" i="20"/>
  <c r="Q83" i="20"/>
  <c r="Q56" i="20"/>
  <c r="Q78" i="20"/>
  <c r="Q62" i="20"/>
  <c r="Q60" i="20"/>
  <c r="Q68" i="20"/>
  <c r="Q61" i="20"/>
  <c r="Q65" i="20"/>
  <c r="Q58" i="20"/>
  <c r="Q85" i="20"/>
  <c r="Q82" i="20"/>
  <c r="Q64" i="20"/>
  <c r="Q75" i="20"/>
  <c r="Q55" i="20"/>
  <c r="E80" i="20"/>
  <c r="E84" i="20"/>
  <c r="E73" i="20"/>
  <c r="E90" i="20"/>
  <c r="E63" i="20"/>
  <c r="E60" i="20"/>
  <c r="E57" i="20"/>
  <c r="E76" i="20"/>
  <c r="E58" i="20"/>
  <c r="E75" i="20"/>
  <c r="E53" i="20"/>
  <c r="E52" i="20"/>
  <c r="E79" i="20"/>
  <c r="E56" i="20"/>
  <c r="E74" i="20"/>
  <c r="E95" i="20"/>
  <c r="E78" i="20"/>
  <c r="E82" i="20"/>
  <c r="E96" i="20"/>
  <c r="G54" i="13"/>
  <c r="G35" i="13"/>
  <c r="G38" i="13"/>
  <c r="G34" i="13"/>
  <c r="G55" i="13"/>
  <c r="G39" i="13"/>
  <c r="G41" i="13"/>
  <c r="G37" i="13"/>
  <c r="G43" i="13"/>
  <c r="G36" i="13"/>
  <c r="G56" i="13"/>
  <c r="I39" i="17"/>
  <c r="I58" i="17"/>
  <c r="I65" i="17"/>
  <c r="I51" i="17"/>
  <c r="I40" i="17"/>
  <c r="I60" i="17"/>
  <c r="I52" i="17"/>
  <c r="I59" i="17"/>
  <c r="I66" i="17"/>
  <c r="I38" i="17"/>
  <c r="I37" i="17"/>
  <c r="U49" i="13"/>
  <c r="U48" i="13"/>
  <c r="I76" i="20"/>
  <c r="I97" i="20"/>
  <c r="I85" i="20"/>
  <c r="I64" i="20"/>
  <c r="I81" i="20"/>
  <c r="I62" i="20"/>
  <c r="I53" i="20"/>
  <c r="L51" i="17"/>
  <c r="L38" i="17"/>
  <c r="L36" i="17"/>
  <c r="L65" i="17"/>
  <c r="H76" i="20"/>
  <c r="H53" i="20"/>
  <c r="G57" i="20"/>
  <c r="G52" i="20"/>
  <c r="G58" i="20"/>
  <c r="G59" i="20"/>
  <c r="G60" i="20"/>
  <c r="G79" i="20"/>
  <c r="G80" i="20"/>
  <c r="G72" i="20"/>
  <c r="G71" i="20"/>
  <c r="G78" i="20"/>
  <c r="G54" i="20"/>
  <c r="G96" i="20"/>
  <c r="G82" i="20"/>
  <c r="G62" i="20"/>
  <c r="G81" i="20"/>
  <c r="G75" i="20"/>
  <c r="G74" i="20"/>
  <c r="G95" i="20"/>
  <c r="G73" i="20"/>
  <c r="S38" i="17"/>
  <c r="S39" i="17"/>
  <c r="S51" i="17"/>
  <c r="S43" i="17"/>
  <c r="S37" i="17"/>
  <c r="S55" i="13"/>
  <c r="R54" i="13"/>
  <c r="S37" i="13"/>
  <c r="S38" i="13"/>
  <c r="S48" i="13"/>
  <c r="S46" i="13"/>
  <c r="E65" i="17"/>
  <c r="E39" i="17"/>
  <c r="E42" i="17"/>
  <c r="E35" i="17"/>
  <c r="E48" i="17"/>
  <c r="E34" i="17"/>
  <c r="E44" i="17"/>
  <c r="E38" i="17"/>
  <c r="E51" i="17"/>
  <c r="E53" i="17"/>
  <c r="E57" i="17"/>
  <c r="E46" i="17"/>
  <c r="E45" i="17"/>
  <c r="K37" i="13"/>
  <c r="K55" i="13"/>
  <c r="K42" i="13"/>
  <c r="R59" i="20"/>
  <c r="R63" i="20"/>
  <c r="R58" i="20"/>
  <c r="R81" i="20"/>
  <c r="R83" i="20"/>
  <c r="R56" i="20"/>
  <c r="R62" i="20"/>
  <c r="R60" i="20"/>
  <c r="R61" i="20"/>
  <c r="R82" i="20"/>
  <c r="R78" i="20"/>
  <c r="R65" i="20"/>
  <c r="R64" i="20"/>
  <c r="R75" i="20"/>
  <c r="R55" i="20"/>
  <c r="R85" i="20"/>
  <c r="J85" i="20"/>
  <c r="J61" i="20"/>
  <c r="J76" i="20"/>
  <c r="J97" i="20"/>
  <c r="J64" i="20"/>
  <c r="J81" i="20"/>
  <c r="J53" i="20"/>
  <c r="G62" i="17"/>
  <c r="G36" i="17"/>
  <c r="G49" i="17"/>
  <c r="G35" i="17"/>
  <c r="G39" i="17"/>
  <c r="G53" i="17"/>
  <c r="G67" i="17"/>
  <c r="G48" i="17"/>
  <c r="G43" i="17"/>
  <c r="G50" i="17"/>
  <c r="G42" i="17"/>
  <c r="G63" i="17"/>
  <c r="G46" i="17"/>
  <c r="G45" i="17"/>
  <c r="G44" i="17"/>
  <c r="V47" i="17"/>
  <c r="V39" i="17"/>
  <c r="H65" i="17"/>
  <c r="H46" i="17"/>
  <c r="H38" i="17"/>
  <c r="H36" i="17"/>
  <c r="H49" i="17"/>
  <c r="P50" i="17"/>
  <c r="P53" i="17"/>
  <c r="P49" i="17"/>
  <c r="F84" i="20"/>
  <c r="F57" i="20"/>
  <c r="F54" i="20"/>
  <c r="F72" i="20"/>
  <c r="F90" i="20"/>
  <c r="F96" i="20"/>
  <c r="F81" i="20"/>
  <c r="T37" i="17"/>
  <c r="T43" i="17"/>
  <c r="T39" i="17"/>
  <c r="T52" i="17"/>
  <c r="I37" i="13"/>
  <c r="I44" i="13"/>
  <c r="U64" i="20"/>
  <c r="U85" i="20"/>
  <c r="R40" i="17"/>
  <c r="R43" i="17"/>
  <c r="R37" i="17"/>
  <c r="R39" i="17"/>
  <c r="U43" i="17"/>
  <c r="U51" i="17"/>
  <c r="U58" i="17"/>
  <c r="U52" i="17"/>
  <c r="U39" i="17"/>
  <c r="U55" i="17"/>
  <c r="U37" i="17"/>
  <c r="L44" i="13"/>
  <c r="L37" i="13"/>
  <c r="N84" i="20"/>
  <c r="N61" i="20"/>
  <c r="T56" i="20"/>
  <c r="T62" i="20"/>
  <c r="T85" i="20"/>
  <c r="T61" i="20"/>
  <c r="T63" i="20"/>
  <c r="T59" i="20"/>
  <c r="T82" i="20"/>
  <c r="T64" i="20"/>
  <c r="T58" i="20"/>
  <c r="T75" i="20"/>
  <c r="T55" i="20"/>
  <c r="T60" i="20"/>
  <c r="T68" i="20"/>
  <c r="V57" i="13"/>
  <c r="V37" i="13"/>
  <c r="V43" i="13"/>
  <c r="F62" i="17"/>
  <c r="F34" i="17"/>
  <c r="F47" i="17"/>
  <c r="O64" i="17"/>
  <c r="F39" i="17"/>
  <c r="F63" i="17"/>
  <c r="F67" i="17"/>
  <c r="E38" i="13"/>
  <c r="E43" i="13"/>
  <c r="E41" i="13"/>
  <c r="E53" i="13"/>
  <c r="E35" i="13"/>
  <c r="E37" i="13"/>
  <c r="F55" i="13"/>
  <c r="F54" i="13"/>
  <c r="F56" i="13"/>
  <c r="F43" i="13"/>
  <c r="F36" i="13"/>
  <c r="F51" i="13"/>
  <c r="F41" i="13"/>
  <c r="F40" i="13"/>
  <c r="F57" i="13"/>
  <c r="F37" i="13"/>
  <c r="F34" i="13"/>
  <c r="M37" i="13"/>
  <c r="M44" i="13"/>
  <c r="V57" i="20"/>
  <c r="V88" i="20"/>
  <c r="V63" i="20"/>
  <c r="V90" i="20"/>
  <c r="Q38" i="13"/>
  <c r="Q56" i="13"/>
  <c r="M81" i="20"/>
  <c r="M53" i="20"/>
  <c r="M87" i="20"/>
  <c r="M85" i="20"/>
  <c r="M76" i="20"/>
  <c r="M62" i="20"/>
  <c r="M64" i="20"/>
  <c r="N41" i="17"/>
  <c r="N52" i="17"/>
  <c r="L76" i="20"/>
  <c r="L89" i="20"/>
  <c r="L67" i="20"/>
  <c r="L81" i="20"/>
  <c r="L53" i="20"/>
  <c r="L62" i="20"/>
  <c r="L86" i="20"/>
  <c r="K51" i="17"/>
  <c r="K40" i="17"/>
  <c r="K52" i="17"/>
  <c r="K66" i="17"/>
  <c r="K38" i="17"/>
  <c r="K37" i="17"/>
  <c r="K65" i="17"/>
  <c r="K39" i="17"/>
  <c r="K55" i="17"/>
  <c r="K54" i="17"/>
  <c r="S85" i="20"/>
  <c r="S64" i="20"/>
  <c r="J51" i="17"/>
  <c r="J40" i="17"/>
  <c r="J60" i="17"/>
  <c r="J58" i="17"/>
  <c r="J42" i="17"/>
  <c r="J52" i="17"/>
  <c r="J65" i="17"/>
  <c r="J37" i="17"/>
  <c r="J38" i="17"/>
  <c r="J66" i="17"/>
  <c r="J39" i="17"/>
  <c r="R38" i="13"/>
  <c r="Q54" i="13"/>
  <c r="R37" i="13"/>
  <c r="R56" i="13"/>
  <c r="R47" i="13"/>
  <c r="R48" i="13"/>
  <c r="E6" i="16"/>
  <c r="E29" i="16"/>
  <c r="I5" i="19"/>
  <c r="E29" i="19"/>
  <c r="O10" i="19" l="1"/>
  <c r="O11" i="19"/>
  <c r="R23" i="10"/>
  <c r="S23" i="10" s="1"/>
  <c r="R22" i="10"/>
  <c r="Q34" i="5"/>
  <c r="Q37" i="5" s="1"/>
  <c r="V14" i="9"/>
  <c r="V16" i="9" s="1"/>
  <c r="S22" i="10" l="1"/>
  <c r="F18" i="12" a="1"/>
  <c r="F18" i="12" s="1"/>
  <c r="F5" i="12" s="1"/>
  <c r="Q62" i="5"/>
  <c r="E36" i="21" a="1"/>
  <c r="E36" i="21" s="1"/>
  <c r="Q6" i="13"/>
  <c r="Q46" i="20"/>
  <c r="J14" i="19"/>
  <c r="K14" i="19" s="1"/>
  <c r="L14" i="19" s="1"/>
  <c r="J15" i="19"/>
  <c r="K15" i="19" s="1"/>
  <c r="L15" i="19" s="1"/>
  <c r="J16" i="19"/>
  <c r="K16" i="19" s="1"/>
  <c r="L16" i="19" s="1"/>
  <c r="J17" i="19"/>
  <c r="K17" i="19" s="1"/>
  <c r="L17" i="19" s="1"/>
  <c r="J19" i="19" l="1"/>
  <c r="K19" i="19" s="1"/>
  <c r="L19" i="19" s="1"/>
  <c r="Q64" i="5"/>
  <c r="V80" i="20"/>
  <c r="V72" i="20"/>
  <c r="Q47" i="20" a="1"/>
  <c r="Q47" i="20" s="1"/>
  <c r="O94" i="20"/>
  <c r="G99" i="20"/>
  <c r="M68" i="20"/>
  <c r="N98" i="20"/>
  <c r="H77" i="20"/>
  <c r="Q99" i="20"/>
  <c r="G92" i="20"/>
  <c r="R97" i="20"/>
  <c r="Q97" i="20"/>
  <c r="Q93" i="20"/>
  <c r="N85" i="20"/>
  <c r="I68" i="20"/>
  <c r="F99" i="20"/>
  <c r="N64" i="20"/>
  <c r="R99" i="20"/>
  <c r="F92" i="20"/>
  <c r="M69" i="20"/>
  <c r="R68" i="20"/>
  <c r="J10" i="19"/>
  <c r="K10" i="19" s="1"/>
  <c r="L10" i="19" s="1"/>
  <c r="J21" i="19"/>
  <c r="J22" i="19"/>
  <c r="K22" i="19" s="1"/>
  <c r="L22" i="19" s="1"/>
  <c r="S62" i="5"/>
  <c r="N10" i="19" s="1"/>
  <c r="J25" i="19"/>
  <c r="K25" i="19" s="1"/>
  <c r="L25" i="19" s="1"/>
  <c r="H20" i="12"/>
  <c r="I20" i="12" s="1"/>
  <c r="S45" i="1"/>
  <c r="J27" i="19"/>
  <c r="K27" i="19" s="1"/>
  <c r="L27" i="19" s="1"/>
  <c r="J23" i="19"/>
  <c r="K23" i="19" s="1"/>
  <c r="L23" i="19" s="1"/>
  <c r="J20" i="19"/>
  <c r="K20" i="19" s="1"/>
  <c r="L20" i="19" s="1"/>
  <c r="J11" i="19"/>
  <c r="K11" i="19" s="1"/>
  <c r="L11" i="19" s="1"/>
  <c r="J24" i="19"/>
  <c r="K24" i="19" s="1"/>
  <c r="L24" i="19" s="1"/>
  <c r="K30" i="19" l="1"/>
  <c r="F8" i="21" s="1"/>
  <c r="I10" i="16"/>
  <c r="I11" i="16"/>
  <c r="N11" i="19"/>
  <c r="V26" i="9" l="1"/>
  <c r="V28" i="9" s="1"/>
  <c r="Q52" i="5"/>
  <c r="Q54" i="5" s="1"/>
  <c r="J28" i="1"/>
  <c r="D28" i="1"/>
  <c r="S52" i="5" l="1"/>
  <c r="S17" i="5"/>
  <c r="X26" i="9"/>
  <c r="G9" i="12"/>
  <c r="H9" i="12" s="1"/>
  <c r="G25" i="12"/>
  <c r="H25" i="12" s="1"/>
  <c r="I25" i="12" s="1"/>
  <c r="G20" i="12"/>
  <c r="G14" i="12"/>
  <c r="H14" i="12" s="1"/>
  <c r="I14" i="12" s="1"/>
  <c r="G12" i="12"/>
  <c r="H12" i="12" s="1"/>
  <c r="I12" i="12" s="1"/>
  <c r="G17" i="12"/>
  <c r="H17" i="12" s="1"/>
  <c r="I17" i="12" s="1"/>
  <c r="G19" i="12"/>
  <c r="H19" i="12" s="1"/>
  <c r="I19" i="12" s="1"/>
  <c r="G13" i="12"/>
  <c r="H13" i="12" s="1"/>
  <c r="I13" i="12" s="1"/>
  <c r="G24" i="12"/>
  <c r="H24" i="12" s="1"/>
  <c r="I24" i="12" s="1"/>
  <c r="G15" i="12"/>
  <c r="H15" i="12" s="1"/>
  <c r="I15" i="12" s="1"/>
  <c r="G11" i="12"/>
  <c r="H11" i="12" s="1"/>
  <c r="I11" i="12" s="1"/>
  <c r="G23" i="12"/>
  <c r="H23" i="12" s="1"/>
  <c r="I23" i="12" s="1"/>
  <c r="G16" i="12"/>
  <c r="H16" i="12" s="1"/>
  <c r="I16" i="12" s="1"/>
  <c r="G22" i="12"/>
  <c r="H22" i="12" s="1"/>
  <c r="I22" i="12" s="1"/>
  <c r="G18" i="12"/>
  <c r="H18" i="12" s="1"/>
  <c r="G21" i="12"/>
  <c r="H21" i="12" s="1"/>
  <c r="I21" i="12" s="1"/>
  <c r="G10" i="12"/>
  <c r="H10" i="12" s="1"/>
  <c r="I10" i="12" s="1"/>
  <c r="F17" i="19"/>
  <c r="F15" i="19"/>
  <c r="G15" i="19" s="1"/>
  <c r="H15" i="19" s="1"/>
  <c r="F16" i="19"/>
  <c r="F14" i="19"/>
  <c r="G14" i="19" s="1"/>
  <c r="H14" i="19" s="1"/>
  <c r="F18" i="19"/>
  <c r="F26" i="19"/>
  <c r="G26" i="19" s="1"/>
  <c r="H26" i="19" s="1"/>
  <c r="F25" i="19"/>
  <c r="G25" i="19" s="1"/>
  <c r="H25" i="19" s="1"/>
  <c r="F24" i="19"/>
  <c r="G24" i="19" s="1"/>
  <c r="H24" i="19" s="1"/>
  <c r="F21" i="19"/>
  <c r="G21" i="19" s="1"/>
  <c r="H21" i="19" s="1"/>
  <c r="F20" i="19"/>
  <c r="G20" i="19" s="1"/>
  <c r="H20" i="19" s="1"/>
  <c r="F10" i="19"/>
  <c r="G10" i="19" s="1"/>
  <c r="F19" i="19"/>
  <c r="G19" i="19" s="1"/>
  <c r="F11" i="19"/>
  <c r="G11" i="19" s="1"/>
  <c r="H11" i="19" s="1"/>
  <c r="F12" i="19"/>
  <c r="G12" i="19" s="1"/>
  <c r="H12" i="19" s="1"/>
  <c r="F13" i="19"/>
  <c r="G13" i="19" s="1"/>
  <c r="H13" i="19" s="1"/>
  <c r="F23" i="19"/>
  <c r="G23" i="19" s="1"/>
  <c r="H23" i="19" s="1"/>
  <c r="F27" i="19"/>
  <c r="G27" i="19" s="1"/>
  <c r="H27" i="19" s="1"/>
  <c r="H29" i="12" l="1"/>
  <c r="I7" i="21" s="1"/>
  <c r="I9" i="12"/>
  <c r="H10" i="19"/>
  <c r="H19" i="19"/>
  <c r="G30" i="19"/>
  <c r="I18" i="12"/>
  <c r="H30" i="12"/>
  <c r="I8" i="21" s="1"/>
  <c r="J10" i="12"/>
  <c r="J11" i="12"/>
  <c r="M10" i="19"/>
  <c r="M11" i="19"/>
  <c r="F26" i="16"/>
  <c r="F21" i="16"/>
  <c r="F23" i="16"/>
  <c r="G23" i="16" s="1"/>
  <c r="H23" i="16" s="1"/>
  <c r="F25" i="16"/>
  <c r="F24" i="16"/>
  <c r="F10" i="16"/>
  <c r="G10" i="16" s="1"/>
  <c r="F14" i="16"/>
  <c r="G14" i="16" s="1"/>
  <c r="H14" i="16" s="1"/>
  <c r="F13" i="16"/>
  <c r="G13" i="16" s="1"/>
  <c r="H13" i="16" s="1"/>
  <c r="F19" i="16"/>
  <c r="G19" i="16" s="1"/>
  <c r="F20" i="16"/>
  <c r="G20" i="16" s="1"/>
  <c r="H20" i="16" s="1"/>
  <c r="F12" i="16"/>
  <c r="G12" i="16" s="1"/>
  <c r="H12" i="16" s="1"/>
  <c r="F22" i="16"/>
  <c r="G22" i="16" s="1"/>
  <c r="H22" i="16" s="1"/>
  <c r="F15" i="16"/>
  <c r="G15" i="16" s="1"/>
  <c r="H15" i="16" s="1"/>
  <c r="F11" i="16"/>
  <c r="G11" i="16" s="1"/>
  <c r="H11" i="16" s="1"/>
  <c r="S49" i="1"/>
  <c r="J13" i="19"/>
  <c r="K13" i="19" s="1"/>
  <c r="L13" i="19" s="1"/>
  <c r="J12" i="19"/>
  <c r="K12" i="19" s="1"/>
  <c r="F22" i="19"/>
  <c r="G22" i="19" s="1"/>
  <c r="H22" i="19" s="1"/>
  <c r="E8" i="21" l="1"/>
  <c r="D8" i="21"/>
  <c r="G29" i="19"/>
  <c r="E7" i="21" s="1"/>
  <c r="L12" i="19"/>
  <c r="K29" i="19"/>
  <c r="F7" i="21" s="1"/>
  <c r="H19" i="16"/>
  <c r="G30" i="16"/>
  <c r="G29" i="16"/>
  <c r="G7" i="21" s="1"/>
  <c r="H10" i="16"/>
  <c r="J11" i="16"/>
  <c r="J10" i="16"/>
  <c r="Q29" i="13"/>
  <c r="H8" i="21" l="1"/>
  <c r="G8" i="21"/>
  <c r="D7" i="21"/>
  <c r="H7" i="21"/>
  <c r="G5" i="19"/>
  <c r="E10" i="17" a="1"/>
  <c r="J25" i="17" l="1"/>
  <c r="R25" i="17"/>
  <c r="N25" i="17"/>
  <c r="K25" i="17"/>
  <c r="S25" i="17"/>
  <c r="L25" i="17"/>
  <c r="T25" i="17"/>
  <c r="V25" i="17"/>
  <c r="G25" i="17"/>
  <c r="M25" i="17"/>
  <c r="U25" i="17"/>
  <c r="O25" i="17"/>
  <c r="H25" i="17"/>
  <c r="P25" i="17"/>
  <c r="Q25" i="17"/>
  <c r="F25" i="17"/>
  <c r="I25" i="17"/>
  <c r="E10" i="17"/>
  <c r="E25" i="17" s="1"/>
  <c r="E28" i="20" a="1"/>
  <c r="E11" i="20" a="1"/>
  <c r="E10" i="13" a="1"/>
  <c r="AG26" i="17" l="1"/>
  <c r="AG25" i="17"/>
  <c r="AG24" i="17"/>
  <c r="AE26" i="17"/>
  <c r="AE25" i="17"/>
  <c r="AE24" i="17"/>
  <c r="L43" i="20"/>
  <c r="T43" i="20"/>
  <c r="P43" i="20"/>
  <c r="M43" i="20"/>
  <c r="U43" i="20"/>
  <c r="H43" i="20"/>
  <c r="I43" i="20"/>
  <c r="F43" i="20"/>
  <c r="N43" i="20"/>
  <c r="V43" i="20"/>
  <c r="G43" i="20"/>
  <c r="O43" i="20"/>
  <c r="Q43" i="20"/>
  <c r="J43" i="20"/>
  <c r="R43" i="20"/>
  <c r="K43" i="20"/>
  <c r="S43" i="20"/>
  <c r="J26" i="20"/>
  <c r="R26" i="20"/>
  <c r="V26" i="20"/>
  <c r="K26" i="20"/>
  <c r="S26" i="20"/>
  <c r="L26" i="20"/>
  <c r="T26" i="20"/>
  <c r="N26" i="20"/>
  <c r="M26" i="20"/>
  <c r="U26" i="20"/>
  <c r="F26" i="20"/>
  <c r="G26" i="20"/>
  <c r="O26" i="20"/>
  <c r="H26" i="20"/>
  <c r="P26" i="20"/>
  <c r="I26" i="20"/>
  <c r="Q26" i="20"/>
  <c r="F25" i="13"/>
  <c r="N25" i="13"/>
  <c r="V25" i="13"/>
  <c r="G25" i="13"/>
  <c r="O25" i="13"/>
  <c r="K25" i="13"/>
  <c r="H25" i="13"/>
  <c r="P25" i="13"/>
  <c r="J25" i="13"/>
  <c r="S25" i="13"/>
  <c r="I25" i="13"/>
  <c r="Q25" i="13"/>
  <c r="R25" i="13"/>
  <c r="L25" i="13"/>
  <c r="T25" i="13"/>
  <c r="M25" i="13"/>
  <c r="U25" i="13"/>
  <c r="H10" i="21" a="1"/>
  <c r="H10" i="21" s="1"/>
  <c r="G10" i="21" a="1"/>
  <c r="G10" i="21" s="1"/>
  <c r="E28" i="20"/>
  <c r="E43" i="20" s="1"/>
  <c r="E11" i="20"/>
  <c r="E26" i="20" s="1"/>
  <c r="E10" i="13"/>
  <c r="E25" i="13" s="1"/>
  <c r="AJ26" i="20" l="1"/>
  <c r="AJ27" i="20"/>
  <c r="AJ25" i="20"/>
  <c r="AJ41" i="20"/>
  <c r="AK41" i="20" s="1"/>
  <c r="AK40" i="20" s="1" a="1"/>
  <c r="AK40" i="20" s="1"/>
  <c r="F32" i="21" s="1"/>
  <c r="AJ42" i="20"/>
  <c r="AJ43" i="20"/>
  <c r="AG23" i="13"/>
  <c r="AG24" i="13"/>
  <c r="AG22" i="13"/>
  <c r="AH21" i="13" s="1" a="1"/>
  <c r="AH21" i="13" s="1"/>
  <c r="AF24" i="17"/>
  <c r="AF23" i="17" a="1"/>
  <c r="AF23" i="17" s="1"/>
  <c r="AH27" i="20"/>
  <c r="AH25" i="20"/>
  <c r="AH26" i="20"/>
  <c r="AH42" i="20"/>
  <c r="AH41" i="20"/>
  <c r="AH43" i="20"/>
  <c r="AI24" i="13"/>
  <c r="AI23" i="13"/>
  <c r="AH24" i="17"/>
  <c r="AH23" i="17" a="1"/>
  <c r="AH23" i="17" s="1"/>
  <c r="I10" i="21" a="1"/>
  <c r="I10" i="21" s="1"/>
  <c r="E10" i="21" a="1"/>
  <c r="E10" i="21" s="1"/>
  <c r="D10" i="21" a="1"/>
  <c r="D10" i="21" s="1"/>
  <c r="F10" i="21" a="1"/>
  <c r="F10" i="21" s="1"/>
  <c r="Y46" i="20"/>
  <c r="AI41" i="20" l="1"/>
  <c r="AI40" i="20" s="1" a="1"/>
  <c r="AI40" i="20" s="1"/>
  <c r="G32" i="21"/>
  <c r="H32" i="21"/>
  <c r="AI25" i="20"/>
  <c r="AI24" i="20" a="1"/>
  <c r="AI24" i="20" s="1"/>
  <c r="D31" i="21" s="1"/>
  <c r="AK24" i="20" a="1"/>
  <c r="AK24" i="20" s="1"/>
  <c r="AK25" i="20"/>
  <c r="AH22" i="13"/>
  <c r="F31" i="21"/>
  <c r="AJ21" i="13" l="1" a="1"/>
  <c r="AJ21" i="13" s="1"/>
  <c r="I32" i="21" s="1"/>
  <c r="AI22" i="13"/>
  <c r="AJ22" i="13" s="1"/>
  <c r="D32" i="21"/>
  <c r="E32" i="21"/>
  <c r="I31" i="21"/>
  <c r="H31" i="21"/>
  <c r="G31" i="21" l="1"/>
  <c r="E31" i="2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<sst xmlns="http://schemas.openxmlformats.org/spreadsheetml/2006/main" count="1314" uniqueCount="563">
  <si>
    <t>Protección frente al cambio climático de los edificios - Peligros relacionados con el agua y el suelo</t>
  </si>
  <si>
    <r>
      <rPr>
        <b/>
        <sz val="24"/>
        <color rgb="FF000000"/>
        <rFont val="Roboto"/>
      </rPr>
      <t>PASO</t>
    </r>
    <r>
      <rPr>
        <b/>
        <sz val="24"/>
        <color rgb="FF000000"/>
        <rFont val="Roboto"/>
      </rPr>
      <t> </t>
    </r>
    <r>
      <rPr>
        <b/>
        <sz val="24"/>
        <color rgb="FF000000"/>
        <rFont val="Roboto"/>
      </rPr>
      <t>1.</t>
    </r>
    <r>
      <rPr>
        <sz val="24"/>
        <color rgb="FF000000"/>
        <rFont val="Roboto"/>
      </rPr>
      <t xml:space="preserve"> </t>
    </r>
    <r>
      <rPr>
        <sz val="24"/>
        <color rgb="FF000000"/>
        <rFont val="Roboto"/>
      </rPr>
      <t xml:space="preserve">PUNTÚE </t>
    </r>
    <r>
      <rPr>
        <sz val="24"/>
        <color rgb="FF000000"/>
        <rFont val="Roboto"/>
      </rPr>
      <t xml:space="preserve">LA EXPOSICIÓN </t>
    </r>
    <r>
      <rPr>
        <sz val="24"/>
        <color rgb="FF000000"/>
        <rFont val="Roboto"/>
      </rPr>
      <t xml:space="preserve">junto </t>
    </r>
    <r>
      <rPr>
        <sz val="24"/>
        <color rgb="FF000000"/>
        <rFont val="Roboto"/>
      </rPr>
      <t>con la probabilidad de</t>
    </r>
    <r>
      <rPr>
        <sz val="24"/>
        <color rgb="FF000000"/>
        <rFont val="Roboto"/>
      </rPr>
      <t xml:space="preserve"> que se produzca un peligro climático</t>
    </r>
  </si>
  <si>
    <r>
      <rPr>
        <b/>
        <sz val="13"/>
        <color theme="1"/>
        <rFont val="Roboto"/>
      </rPr>
      <t>Cuadro </t>
    </r>
    <r>
      <rPr>
        <b/>
        <sz val="13"/>
        <color theme="1"/>
        <rFont val="Roboto"/>
      </rPr>
      <t>1.1.</t>
    </r>
    <r>
      <rPr>
        <b/>
        <sz val="13"/>
        <color theme="1"/>
        <rFont val="Roboto"/>
      </rPr>
      <t xml:space="preserve"> </t>
    </r>
    <r>
      <rPr>
        <sz val="13"/>
        <color theme="1"/>
        <rFont val="Roboto"/>
      </rPr>
      <t>Exposición a inundaciones (fluviales, costeras y pluviales)</t>
    </r>
  </si>
  <si>
    <t>La exposición a inundaciones describe la propensión de una región a sufrir inundaciones fluviales, costeras o pluviales. Para determinar la exposición a inundaciones, los usuarios pueden recurrir a las bases de datos nacionales y consultar mapas de peligrosidad por inundaciones y de riesgo de inundación de la zona de interés.  Si no se dispone de dichos mapas, la exposición a inundaciones se determina mediante indicadores empíricos.</t>
  </si>
  <si>
    <t xml:space="preserve">Seleccione una opción del menú desplegable.  </t>
  </si>
  <si>
    <t xml:space="preserve">¿Cómo se realizará la evaluación? </t>
  </si>
  <si>
    <t>Indicadores empíricos</t>
  </si>
  <si>
    <t>Cumplimente las celdas blancas</t>
  </si>
  <si>
    <t>Pregunta</t>
  </si>
  <si>
    <t>Instrucciones</t>
  </si>
  <si>
    <t>[0]</t>
  </si>
  <si>
    <t>[1]</t>
  </si>
  <si>
    <t>[2]</t>
  </si>
  <si>
    <t>[3]</t>
  </si>
  <si>
    <t>[0-3]</t>
  </si>
  <si>
    <t>NO</t>
  </si>
  <si>
    <t>PROBABLE</t>
  </si>
  <si>
    <t>MUY PROBABLE</t>
  </si>
  <si>
    <t>SÍ</t>
  </si>
  <si>
    <t>Indicar puntuación</t>
  </si>
  <si>
    <t>P1.1</t>
  </si>
  <si>
    <t>P1.2</t>
  </si>
  <si>
    <t>P1.3</t>
  </si>
  <si>
    <t>P1.4</t>
  </si>
  <si>
    <t xml:space="preserve">Puntuación actual de exposición a inundaciones: </t>
  </si>
  <si>
    <t>Riesgo actual de inundación:</t>
  </si>
  <si>
    <r>
      <rPr>
        <b/>
        <sz val="13"/>
        <color theme="1"/>
        <rFont val="Roboto"/>
      </rPr>
      <t>Cuadro </t>
    </r>
    <r>
      <rPr>
        <b/>
        <sz val="13"/>
        <color theme="1"/>
        <rFont val="Roboto"/>
      </rPr>
      <t>1.2.</t>
    </r>
    <r>
      <rPr>
        <b/>
        <sz val="13"/>
        <color theme="1"/>
        <rFont val="Roboto"/>
      </rPr>
      <t xml:space="preserve"> </t>
    </r>
    <r>
      <rPr>
        <sz val="13"/>
        <color theme="1"/>
        <rFont val="Roboto"/>
      </rPr>
      <t xml:space="preserve"> </t>
    </r>
    <r>
      <rPr>
        <sz val="13"/>
        <color theme="1"/>
        <rFont val="Roboto"/>
      </rPr>
      <t xml:space="preserve">Exposición a peligros relacionados con el suelo (corrimientos de tierras, erosión </t>
    </r>
    <r>
      <rPr>
        <sz val="13"/>
        <color theme="1"/>
        <rFont val="Roboto"/>
      </rPr>
      <t xml:space="preserve">del suelo </t>
    </r>
    <r>
      <rPr>
        <sz val="13"/>
        <color theme="1"/>
        <rFont val="Roboto"/>
      </rPr>
      <t xml:space="preserve">y </t>
    </r>
    <r>
      <rPr>
        <sz val="13"/>
        <color theme="1"/>
        <rFont val="Roboto"/>
      </rPr>
      <t>subsidencia</t>
    </r>
    <r>
      <rPr>
        <sz val="13"/>
        <color theme="1"/>
        <rFont val="Roboto"/>
      </rPr>
      <t>)</t>
    </r>
  </si>
  <si>
    <t xml:space="preserve">¿Cómo se realizará la evaluación?    </t>
  </si>
  <si>
    <t>P1.5</t>
  </si>
  <si>
    <t>P1.6</t>
  </si>
  <si>
    <t xml:space="preserve">Puntuación actual: </t>
  </si>
  <si>
    <t>Riesgo actual relacionado con el suelo:</t>
  </si>
  <si>
    <t>Proyecciones de cambio climático</t>
  </si>
  <si>
    <t>`</t>
  </si>
  <si>
    <t xml:space="preserve">Consulte las proyecciones climáticas regionales en el atlas interactivo del IPCC (https://interactive-atlas.ipcc.ch) para determinar cómo cambiará la exposición a inundaciones y corrimientos de tierras debido al cambio climático y defina un multiplicador del cambio climático que se utilizará para la estimación de los niveles de exposición futuros. Cuando estén disponibles, consulte las proyecciones climáticas a escala reducida para precisar su respuesta. </t>
  </si>
  <si>
    <r>
      <rPr>
        <b/>
        <sz val="13"/>
        <color rgb="FF000000"/>
        <rFont val="Roboto"/>
      </rPr>
      <t>Cuadro </t>
    </r>
    <r>
      <rPr>
        <b/>
        <sz val="13"/>
        <color rgb="FF000000"/>
        <rFont val="Roboto"/>
      </rPr>
      <t>1.3</t>
    </r>
    <r>
      <rPr>
        <sz val="13"/>
        <color rgb="FF000000"/>
        <rFont val="Roboto"/>
      </rPr>
      <t>.</t>
    </r>
    <r>
      <rPr>
        <sz val="13"/>
        <color rgb="FF000000"/>
        <rFont val="Roboto"/>
      </rPr>
      <t xml:space="preserve"> </t>
    </r>
    <r>
      <rPr>
        <sz val="13"/>
        <color rgb="FF000000"/>
        <rFont val="Roboto"/>
      </rPr>
      <t>Proyecciones climáticas</t>
    </r>
  </si>
  <si>
    <t>Tendencia decreciente</t>
  </si>
  <si>
    <t>Tendencia creciente</t>
  </si>
  <si>
    <t>Multiplicador del cambio climático</t>
  </si>
  <si>
    <t xml:space="preserve">Confianza baja </t>
  </si>
  <si>
    <t xml:space="preserve">Confianza media </t>
  </si>
  <si>
    <t xml:space="preserve">Confianza alta </t>
  </si>
  <si>
    <t>P1.7</t>
  </si>
  <si>
    <r>
      <rPr>
        <sz val="9"/>
        <color rgb="FFC50DAB"/>
        <rFont val="Roboto"/>
      </rPr>
      <t>Tod</t>
    </r>
    <r>
      <rPr>
        <sz val="9"/>
        <color rgb="FFC50DAB"/>
        <rFont val="Roboto"/>
      </rPr>
      <t>as las ubicaciones</t>
    </r>
    <r>
      <rPr>
        <sz val="9"/>
        <color rgb="FFC50DAB"/>
        <rFont val="Roboto"/>
      </rPr>
      <t>:</t>
    </r>
    <r>
      <rPr>
        <sz val="9"/>
        <color rgb="FFC50DAB"/>
        <rFont val="Roboto"/>
      </rPr>
      <t xml:space="preserve"> </t>
    </r>
    <r>
      <rPr>
        <sz val="9"/>
        <color theme="1" tint="0.249977111117893"/>
        <rFont val="Roboto"/>
      </rPr>
      <t>¿Experimentará la región tormentas más fuertes y frecuentes en el futuro?</t>
    </r>
    <r>
      <rPr>
        <sz val="9"/>
        <color theme="1" tint="0.249977111117893"/>
        <rFont val="Roboto"/>
      </rPr>
      <t xml:space="preserve"> </t>
    </r>
    <r>
      <rPr>
        <sz val="9"/>
        <color theme="1" tint="0.249977111117893"/>
        <rFont val="Roboto"/>
      </rPr>
      <t>¿Dichas tendencias están aumentando o disminuyendo?</t>
    </r>
  </si>
  <si>
    <r>
      <rPr>
        <sz val="8"/>
        <color theme="1" tint="0.249977111117893"/>
        <rFont val="Roboto"/>
      </rPr>
      <t xml:space="preserve">Consulte </t>
    </r>
    <r>
      <rPr>
        <sz val="8"/>
        <color theme="1" tint="0.249977111117893"/>
        <rFont val="Roboto"/>
      </rPr>
      <t>las proyecciones regionales del</t>
    </r>
    <r>
      <rPr>
        <sz val="8"/>
        <color theme="1" tint="0.249977111117893"/>
        <rFont val="Roboto"/>
      </rPr>
      <t> </t>
    </r>
    <r>
      <rPr>
        <sz val="8"/>
        <color theme="1" tint="0.249977111117893"/>
        <rFont val="Roboto"/>
      </rPr>
      <t xml:space="preserve">IPCC </t>
    </r>
    <r>
      <rPr>
        <sz val="8"/>
        <color theme="1" tint="0.249977111117893"/>
        <rFont val="Roboto"/>
      </rPr>
      <t xml:space="preserve">sobre </t>
    </r>
    <r>
      <rPr>
        <b/>
        <sz val="8"/>
        <color theme="1" tint="0.249977111117893"/>
        <rFont val="Roboto"/>
      </rPr>
      <t xml:space="preserve">precipitaciones </t>
    </r>
    <r>
      <rPr>
        <b/>
        <sz val="8"/>
        <color theme="1" tint="0.249977111117893"/>
        <rFont val="Roboto"/>
      </rPr>
      <t>intensas</t>
    </r>
    <r>
      <rPr>
        <sz val="8"/>
        <color theme="1" tint="0.249977111117893"/>
        <rFont val="Roboto"/>
      </rPr>
      <t>.</t>
    </r>
    <r>
      <rPr>
        <sz val="8"/>
        <color theme="1" tint="0.249977111117893"/>
        <rFont val="Roboto"/>
      </rPr>
      <t xml:space="preserve">  </t>
    </r>
    <r>
      <rPr>
        <sz val="8"/>
        <color theme="1" tint="0.249977111117893"/>
        <rFont val="Roboto"/>
      </rPr>
      <t>Asigne su puntuación combinando la información sobre el sentido del cambio (creciente o decreciente) y el nivel de confianza asociado (alto o bajo).</t>
    </r>
  </si>
  <si>
    <t>P1.8</t>
  </si>
  <si>
    <r>
      <rPr>
        <sz val="9"/>
        <color rgb="FFC50DAB"/>
        <rFont val="Roboto"/>
      </rPr>
      <t>Regiones bajas cercanas a ríos y lagos:</t>
    </r>
    <r>
      <rPr>
        <sz val="9"/>
        <color theme="1" tint="0.249977111117893"/>
        <rFont val="Roboto"/>
      </rPr>
      <t xml:space="preserve"> </t>
    </r>
    <r>
      <rPr>
        <sz val="9"/>
        <color theme="1" tint="0.249977111117893"/>
        <rFont val="Roboto"/>
      </rPr>
      <t>¿Se prevé un aumento del riesgo de inundaciones fluviales?</t>
    </r>
    <r>
      <rPr>
        <sz val="9"/>
        <color theme="1" tint="0.249977111117893"/>
        <rFont val="Roboto"/>
      </rPr>
      <t xml:space="preserve"> </t>
    </r>
  </si>
  <si>
    <r>
      <rPr>
        <sz val="8"/>
        <color theme="1" tint="0.249977111117893"/>
        <rFont val="Roboto"/>
      </rPr>
      <t xml:space="preserve">Consulte </t>
    </r>
    <r>
      <rPr>
        <sz val="8"/>
        <color theme="1" tint="0.249977111117893"/>
        <rFont val="Roboto"/>
      </rPr>
      <t>las proyecciones regionales del</t>
    </r>
    <r>
      <rPr>
        <sz val="8"/>
        <color theme="1" tint="0.249977111117893"/>
        <rFont val="Roboto"/>
      </rPr>
      <t> </t>
    </r>
    <r>
      <rPr>
        <sz val="8"/>
        <color theme="1" tint="0.249977111117893"/>
        <rFont val="Roboto"/>
      </rPr>
      <t xml:space="preserve">IPCC </t>
    </r>
    <r>
      <rPr>
        <sz val="8"/>
        <color theme="1" tint="0.249977111117893"/>
        <rFont val="Roboto"/>
      </rPr>
      <t xml:space="preserve">sobre </t>
    </r>
    <r>
      <rPr>
        <b/>
        <sz val="8"/>
        <color theme="1" tint="0.249977111117893"/>
        <rFont val="Roboto"/>
      </rPr>
      <t>inundaciones fluviales</t>
    </r>
    <r>
      <rPr>
        <sz val="8"/>
        <color theme="1" tint="0.249977111117893"/>
        <rFont val="Roboto"/>
      </rPr>
      <t>.</t>
    </r>
    <r>
      <rPr>
        <b/>
        <sz val="8"/>
        <color theme="1" tint="0.249977111117893"/>
        <rFont val="Roboto"/>
      </rPr>
      <t xml:space="preserve">  </t>
    </r>
    <r>
      <rPr>
        <sz val="8"/>
        <color theme="1" tint="0.249977111117893"/>
        <rFont val="Roboto"/>
      </rPr>
      <t>Asigne una puntuación combinando la información sobre el sentido del cambio (creciente o decreciente) y el nivel de confianza asociado (alto o bajo).</t>
    </r>
  </si>
  <si>
    <t>P1.9</t>
  </si>
  <si>
    <r>
      <rPr>
        <sz val="9"/>
        <color rgb="FFC50DAB"/>
        <rFont val="Roboto"/>
      </rPr>
      <t>Zonas costeras:</t>
    </r>
    <r>
      <rPr>
        <sz val="9"/>
        <color theme="1"/>
        <rFont val="Roboto"/>
      </rPr>
      <t xml:space="preserve"> </t>
    </r>
    <r>
      <rPr>
        <sz val="9"/>
        <color theme="1"/>
        <rFont val="Roboto"/>
      </rPr>
      <t>¿Se prevé un aumento del riesgo de inundaciones costeras?</t>
    </r>
  </si>
  <si>
    <r>
      <rPr>
        <sz val="8"/>
        <color theme="1" tint="0.249977111117893"/>
        <rFont val="Roboto"/>
      </rPr>
      <t xml:space="preserve">Consulte </t>
    </r>
    <r>
      <rPr>
        <sz val="8"/>
        <color theme="1" tint="0.249977111117893"/>
        <rFont val="Roboto"/>
      </rPr>
      <t>las proyecciones regionales del</t>
    </r>
    <r>
      <rPr>
        <sz val="8"/>
        <color theme="1" tint="0.249977111117893"/>
        <rFont val="Roboto"/>
      </rPr>
      <t> </t>
    </r>
    <r>
      <rPr>
        <sz val="8"/>
        <color theme="1" tint="0.249977111117893"/>
        <rFont val="Roboto"/>
      </rPr>
      <t xml:space="preserve">IPCC </t>
    </r>
    <r>
      <rPr>
        <sz val="8"/>
        <color theme="1" tint="0.249977111117893"/>
        <rFont val="Roboto"/>
      </rPr>
      <t xml:space="preserve">sobre </t>
    </r>
    <r>
      <rPr>
        <b/>
        <sz val="8"/>
        <color theme="1" tint="0.249977111117893"/>
        <rFont val="Roboto"/>
      </rPr>
      <t>inundaciones costeras</t>
    </r>
    <r>
      <rPr>
        <sz val="8"/>
        <color theme="1" tint="0.249977111117893"/>
        <rFont val="Roboto"/>
      </rPr>
      <t>.</t>
    </r>
    <r>
      <rPr>
        <b/>
        <sz val="8"/>
        <color theme="1" tint="0.249977111117893"/>
        <rFont val="Roboto"/>
      </rPr>
      <t xml:space="preserve"> </t>
    </r>
    <r>
      <rPr>
        <sz val="8"/>
        <color theme="1" tint="0.249977111117893"/>
        <rFont val="Roboto"/>
      </rPr>
      <t>Asigne una puntuación combinando la información sobre el sentido del cambio (creciente o decreciente) y el nivel de confianza asociado (alto o bajo).</t>
    </r>
  </si>
  <si>
    <t xml:space="preserve">Puntuación futura de exposición a inundaciones: </t>
  </si>
  <si>
    <t xml:space="preserve">Nivel futuro de exposición a inundaciones: </t>
  </si>
  <si>
    <t xml:space="preserve">Puntuación futura del riesgo relacionado con el suelo: </t>
  </si>
  <si>
    <t xml:space="preserve">Nivel futuro del riesgo relacionado con el suelo: </t>
  </si>
  <si>
    <t>Mapas de peligrosidad por inundaciones</t>
  </si>
  <si>
    <t>Obtener el mapa de inundaciones de la zona de interés en 50, 100 y 200 años.</t>
  </si>
  <si>
    <t>Para las zonas afectadas por inundaciones fluviales, los usuarios con experiencia pueden consultar los mapas de peligrosidad por inundaciones fluviales a escala europea y mundial. Recursos a tener en cuenta: https://data.jrc.ec.europa.eu/collection/id-0054; https://inundatii.ro/en/maps-portal/</t>
  </si>
  <si>
    <t xml:space="preserve">¿Está la instalación ubicada dentro de la zona de impacto de inundaciones en 50 años*?  </t>
  </si>
  <si>
    <t>¿Está la instalación ubicada dentro de la zona de impacto de inundaciones en 100 años**?</t>
  </si>
  <si>
    <t>¿Está la instalación ubicada dentro de la zona de impacto de inundaciones en 200 años?</t>
  </si>
  <si>
    <t>¿Se encuentran las rutas de acceso y cadenas de suministro de la instalación dentro de la zona de impacto de inundaciones en 100 años?</t>
  </si>
  <si>
    <t xml:space="preserve">Aun cuando las instalaciones se mantengan intactas, las inundaciones pueden obstaculizar el acceso, lo que incidiría en las cadenas de suministro o en el transporte de personas hacia/desde la instalación. </t>
  </si>
  <si>
    <t>Mapas de riesgo de inundación</t>
  </si>
  <si>
    <t>Mapas de riesgo de corrimiento de tierras</t>
  </si>
  <si>
    <t>Obtener el mapa de riesgo de inundación de la región de interés. Consultar el mapa codificado por colores para determinar el nivel de exposición en la zona de interés.</t>
  </si>
  <si>
    <t>Si no existen mapas regionales de riesgo de inundación, los usuarios pueden consultar los mapas elaborados por WISE Framewater para identificar zonas con riesgo significativo potencial de inundación:  https://discomap.eea.europa.eu/floodsviewer/</t>
  </si>
  <si>
    <t xml:space="preserve">Basándose en el mapa de susceptibilidad a corrimientos de tierras, ¿cómo calificaría la probabilidad de que se produzcan corrimientos de tierras en la zona?  </t>
  </si>
  <si>
    <t>[0: susceptibilidad nula; 1: susceptibilidad baja; 2: susceptibilidad moderada; 3: susceptibilidad alta]. Los mapas de susceptibilidad a corrimientos de tierras miden la posibilidad de que una región se vea afectada por corrimientos de tierras teniendo en cuenta la actividad histórica de este tipo de fenómenos y las condiciones locales (es decir,  el gradiente de los taludes, el tipo de suelo y los flujos de agua en la zona).</t>
  </si>
  <si>
    <t xml:space="preserve"> ¿Está ubicada la instalación en una región de alto riesgo*?</t>
  </si>
  <si>
    <t xml:space="preserve"> ¿Está ubicada la instalación en una región de riesgo moderado o superior**?</t>
  </si>
  <si>
    <t xml:space="preserve"> ¿Está ubicada la instalación en una región de riesgo bajo o superior?</t>
  </si>
  <si>
    <t>¿Atraviesan las vías de acceso o cadenas de suministro de la instalación la región de alto riesgo?</t>
  </si>
  <si>
    <t>¿Está ubicado el edificio en la ladera de una montaña? ¿Se caracteriza la zona por fuertes pendientes, abundancia de fragmentos sueltos y agua, y vegetación escasa?</t>
  </si>
  <si>
    <t>Las precipitaciones extremas son el factor desencadenante de la mayoría de los corrimientos de tierras. Las zonas de pendiente pronunciada y con poca vegetación (o las zonas afectadas recientemente por incendios forestales) son especialmente propensas a sufrir erosión y reptación de suelos, movimientos de tierra, desprendimientos de rocas y deslizamientos de tierras, lo que supone una gran amenaza para la estabilidad de los edificios ubicados en la zona de deslizamiento.</t>
  </si>
  <si>
    <t xml:space="preserve">¿Está construido el edificio en una planicie aluvial, un humedal o una barrera de baja altitud? </t>
  </si>
  <si>
    <t xml:space="preserve">Se trata de zonas planas que están cerca de un río, lago o mar. Debido a su baja altitud (no más de 10 metros), estas zonas son propensas a inundaciones fluviales, costeras y pluviales, así como a marejadas. </t>
  </si>
  <si>
    <t>¿Se producen en la región movimientos de tierra (como desprendimientos de rocas, deslizamientos de tierras, reptación de suelo, etc.) cuando llueve?</t>
  </si>
  <si>
    <t xml:space="preserve">[0: no; 1: sí, pero excepcionalmente; 2: sí, 3: sí, frecuentemente] </t>
  </si>
  <si>
    <t xml:space="preserve">¿Está construido el edificio a orillas de un río?                          </t>
  </si>
  <si>
    <t>Las altas velocidades del agua pueden provocar el colapso de las riberas de los ríos o la socavación de la cimentación y, a su vez, asientos diferenciales o incluso el derrumbe total del edificio.</t>
  </si>
  <si>
    <t xml:space="preserve">¿Ha sufrido la zona inundaciones importantes en los últimos tiempos?  </t>
  </si>
  <si>
    <t>¿Atraviesan las vías de acceso o cadenas de suministro de la instalación planicies aluviales?</t>
  </si>
  <si>
    <r>
      <rPr>
        <sz val="14"/>
        <color rgb="FF660033"/>
        <rFont val="Roboto"/>
      </rPr>
      <t>Protección frente al cambio climático de los edificios -</t>
    </r>
    <r>
      <rPr>
        <sz val="14"/>
        <color rgb="FF660033"/>
        <rFont val="Roboto"/>
      </rPr>
      <t xml:space="preserve"> </t>
    </r>
    <r>
      <rPr>
        <b/>
        <sz val="14"/>
        <color rgb="FF660033"/>
        <rFont val="Roboto"/>
      </rPr>
      <t>P</t>
    </r>
    <r>
      <rPr>
        <b/>
        <sz val="14"/>
        <color rgb="FF660033"/>
        <rFont val="Roboto"/>
      </rPr>
      <t>eligros relacionados con el agua y el suelo</t>
    </r>
  </si>
  <si>
    <r>
      <rPr>
        <b/>
        <sz val="24"/>
        <color theme="1"/>
        <rFont val="Roboto"/>
      </rPr>
      <t>PASO</t>
    </r>
    <r>
      <rPr>
        <b/>
        <sz val="24"/>
        <color theme="1"/>
        <rFont val="Roboto"/>
      </rPr>
      <t> </t>
    </r>
    <r>
      <rPr>
        <b/>
        <sz val="24"/>
        <color theme="1"/>
        <rFont val="Roboto"/>
      </rPr>
      <t>2.</t>
    </r>
    <r>
      <rPr>
        <b/>
        <sz val="24"/>
        <color theme="1"/>
        <rFont val="Roboto"/>
      </rPr>
      <t xml:space="preserve"> </t>
    </r>
    <r>
      <rPr>
        <b/>
        <sz val="24"/>
        <color theme="1"/>
        <rFont val="Roboto"/>
      </rPr>
      <t>PUNTÚE LA SENSIBILIDAD</t>
    </r>
    <r>
      <rPr>
        <sz val="24"/>
        <color rgb="FF000000"/>
        <rFont val="Roboto"/>
      </rPr>
      <t xml:space="preserve"> combinando los impactos y la capacidad de adaptación inherente</t>
    </r>
  </si>
  <si>
    <t xml:space="preserve">Utilice el menú desplegable para seleccionar el tipo de edificio: </t>
  </si>
  <si>
    <t>Vivienda/oficina/tienda de tamaño pequeño</t>
  </si>
  <si>
    <r>
      <rPr>
        <b/>
        <sz val="13"/>
        <color theme="1"/>
        <rFont val="Roboto"/>
      </rPr>
      <t>Cuadro </t>
    </r>
    <r>
      <rPr>
        <b/>
        <sz val="13"/>
        <color theme="1"/>
        <rFont val="Roboto"/>
      </rPr>
      <t>2.1.</t>
    </r>
    <r>
      <rPr>
        <sz val="13"/>
        <color theme="1"/>
        <rFont val="Roboto"/>
      </rPr>
      <t xml:space="preserve"> </t>
    </r>
    <r>
      <rPr>
        <sz val="13"/>
        <color theme="1"/>
        <rFont val="Roboto"/>
      </rPr>
      <t xml:space="preserve">Evaluación de la sensibilidad a </t>
    </r>
    <r>
      <rPr>
        <sz val="13"/>
        <color theme="1"/>
        <rFont val="Roboto"/>
      </rPr>
      <t xml:space="preserve">inundaciones y </t>
    </r>
    <r>
      <rPr>
        <sz val="13"/>
        <color theme="1"/>
        <rFont val="Roboto"/>
      </rPr>
      <t xml:space="preserve">peligros </t>
    </r>
    <r>
      <rPr>
        <sz val="13"/>
        <color theme="1"/>
        <rFont val="Roboto"/>
      </rPr>
      <t xml:space="preserve">relacionados con el suelo (corrimientos de tierras, erosión del suelo, </t>
    </r>
    <r>
      <rPr>
        <sz val="13"/>
        <color theme="1"/>
        <rFont val="Roboto"/>
      </rPr>
      <t>subsidencia</t>
    </r>
    <r>
      <rPr>
        <sz val="13"/>
        <color theme="1"/>
        <rFont val="Roboto"/>
      </rPr>
      <t>, etc.) basada en componentes</t>
    </r>
  </si>
  <si>
    <t xml:space="preserve">Lista de comprobación </t>
  </si>
  <si>
    <t>Sensibilidad</t>
  </si>
  <si>
    <t>Capacidad de adaptación</t>
  </si>
  <si>
    <t>Puntuación final</t>
  </si>
  <si>
    <r>
      <rPr>
        <sz val="11"/>
        <color theme="1"/>
        <rFont val="Calibri"/>
        <family val="2"/>
        <charset val="161"/>
        <scheme val="minor"/>
      </rPr>
      <t>Seleccione N/A en el menú desplegable para desactivar los componentes que no son aplicables al proyecto en cuestión.</t>
    </r>
  </si>
  <si>
    <t>Indique su puntuación en las celdas blancas</t>
  </si>
  <si>
    <t>Indique su puntuación en las celdas blancas. Asigne una puntuación alta si el componente ya posee una capacidad de adaptación que lo hace menos sensible a un posible fallo.</t>
  </si>
  <si>
    <t>P2.1</t>
  </si>
  <si>
    <t>P2.2</t>
  </si>
  <si>
    <t>P2.3</t>
  </si>
  <si>
    <t>P2.4</t>
  </si>
  <si>
    <t>P2.5</t>
  </si>
  <si>
    <t>P2.6</t>
  </si>
  <si>
    <t>P2.7</t>
  </si>
  <si>
    <t xml:space="preserve">Puntuación media de la sensibilidad </t>
  </si>
  <si>
    <t>Sensibilidad del componente</t>
  </si>
  <si>
    <t>¿Se ha incluido en el diseño alguna de las medidas de adaptación del cuadro 4.2?</t>
  </si>
  <si>
    <t>Puntuación final de la sensibilidad</t>
  </si>
  <si>
    <t xml:space="preserve">Nivel final de sensibilidad </t>
  </si>
  <si>
    <t>COMPONENTES</t>
  </si>
  <si>
    <t>SELECCIÓN</t>
  </si>
  <si>
    <t>POSIBLES MODOS DE FALLO</t>
  </si>
  <si>
    <r>
      <rPr>
        <sz val="9"/>
        <color theme="0"/>
        <rFont val="Roboto"/>
      </rPr>
      <t>[0</t>
    </r>
    <r>
      <rPr>
        <b/>
        <sz val="9"/>
        <color theme="0"/>
        <rFont val="Roboto"/>
      </rPr>
      <t>:</t>
    </r>
    <r>
      <rPr>
        <sz val="9"/>
        <color theme="0"/>
        <rFont val="Roboto"/>
      </rPr>
      <t xml:space="preserve"> </t>
    </r>
    <r>
      <rPr>
        <sz val="9"/>
        <color theme="0"/>
        <rFont val="Roboto"/>
      </rPr>
      <t>S</t>
    </r>
    <r>
      <rPr>
        <sz val="9"/>
        <color theme="0"/>
        <rFont val="Roboto"/>
      </rPr>
      <t xml:space="preserve">í | </t>
    </r>
    <r>
      <rPr>
        <b/>
        <sz val="9"/>
        <color theme="0"/>
        <rFont val="Roboto"/>
      </rPr>
      <t>3</t>
    </r>
    <r>
      <rPr>
        <sz val="9"/>
        <color theme="0"/>
        <rFont val="Roboto"/>
      </rPr>
      <t>:</t>
    </r>
    <r>
      <rPr>
        <sz val="9"/>
        <color theme="0"/>
        <rFont val="Roboto"/>
      </rPr>
      <t xml:space="preserve"> </t>
    </r>
    <r>
      <rPr>
        <sz val="9"/>
        <color theme="0"/>
        <rFont val="Roboto"/>
      </rPr>
      <t>N</t>
    </r>
    <r>
      <rPr>
        <sz val="9"/>
        <color theme="0"/>
        <rFont val="Roboto"/>
      </rPr>
      <t>o</t>
    </r>
    <r>
      <rPr>
        <sz val="9"/>
        <color theme="0"/>
        <rFont val="Roboto"/>
      </rPr>
      <t xml:space="preserve"> ]</t>
    </r>
  </si>
  <si>
    <t>[0 - 3]</t>
  </si>
  <si>
    <t>[Bajo | Medio | Alto]</t>
  </si>
  <si>
    <t>[3: Sí, más de una medida de alta eficiencia | 2: Sí, al menos una medida de alta eficiencia | 1: Sí, al menos una medida de baja eficiencia | 0: Ninguna medida de adaptación]</t>
  </si>
  <si>
    <t>Común para la mayoría de tipos de edificios</t>
  </si>
  <si>
    <t>Activo</t>
  </si>
  <si>
    <t>N/A</t>
  </si>
  <si>
    <t>Interconexiones</t>
  </si>
  <si>
    <t>Componentes de instalaciones específicas</t>
  </si>
  <si>
    <r>
      <rPr>
        <b/>
        <sz val="24"/>
        <color rgb="FF000000"/>
        <rFont val="Roboto"/>
      </rPr>
      <t>PASO</t>
    </r>
    <r>
      <rPr>
        <b/>
        <sz val="24"/>
        <color rgb="FF000000"/>
        <rFont val="Roboto"/>
      </rPr>
      <t> </t>
    </r>
    <r>
      <rPr>
        <b/>
        <sz val="24"/>
        <color rgb="FF000000"/>
        <rFont val="Roboto"/>
      </rPr>
      <t>3.</t>
    </r>
    <r>
      <rPr>
        <sz val="24"/>
        <color rgb="FF000000"/>
        <rFont val="Roboto"/>
      </rPr>
      <t xml:space="preserve"> </t>
    </r>
    <r>
      <rPr>
        <sz val="24"/>
        <color rgb="FF000000"/>
        <rFont val="Roboto"/>
      </rPr>
      <t>EVAL</t>
    </r>
    <r>
      <rPr>
        <sz val="24"/>
        <color rgb="FF000000"/>
        <rFont val="Roboto"/>
      </rPr>
      <t>ÚE LOS</t>
    </r>
    <r>
      <rPr>
        <sz val="24"/>
        <color rgb="FF000000"/>
        <rFont val="Roboto"/>
      </rPr>
      <t xml:space="preserve"> RIESGOS </t>
    </r>
    <r>
      <rPr>
        <sz val="24"/>
        <color rgb="FF000000"/>
        <rFont val="Roboto"/>
      </rPr>
      <t>PROVOCADOS POR EL</t>
    </r>
    <r>
      <rPr>
        <sz val="24"/>
        <color rgb="FF000000"/>
        <rFont val="Roboto"/>
      </rPr>
      <t xml:space="preserve"> CAMBIO CLIMÁTICO</t>
    </r>
  </si>
  <si>
    <t>Cuadro 3.1 - Perfil de riesgo de la instalación (cumplimentado automáticamente usando la información introducida en las hojas anteriores)</t>
  </si>
  <si>
    <t>INUNDACIONES</t>
  </si>
  <si>
    <t>CORRIMIENTOS DE TIERRAS</t>
  </si>
  <si>
    <t>Componente</t>
  </si>
  <si>
    <t>Sensibilidad/Impacto</t>
  </si>
  <si>
    <t>Exposición/Probabilidad</t>
  </si>
  <si>
    <t>Riesgo</t>
  </si>
  <si>
    <t>[0-9]</t>
  </si>
  <si>
    <t>(Datos transferidos del paso 2)</t>
  </si>
  <si>
    <t>(Datos transferidos del paso 1)</t>
  </si>
  <si>
    <t>Riesgo = Sensibilidad x Exposición</t>
  </si>
  <si>
    <t>media</t>
  </si>
  <si>
    <t>max</t>
  </si>
  <si>
    <r>
      <rPr>
        <b/>
        <sz val="24"/>
        <color rgb="FF000000"/>
        <rFont val="Roboto"/>
      </rPr>
      <t>PASO</t>
    </r>
    <r>
      <rPr>
        <b/>
        <sz val="24"/>
        <color rgb="FF000000"/>
        <rFont val="Roboto"/>
      </rPr>
      <t> </t>
    </r>
    <r>
      <rPr>
        <b/>
        <sz val="24"/>
        <color rgb="FF000000"/>
        <rFont val="Roboto"/>
      </rPr>
      <t>4.</t>
    </r>
    <r>
      <rPr>
        <sz val="24"/>
        <color rgb="FF000000"/>
        <rFont val="Roboto"/>
      </rPr>
      <t xml:space="preserve"> </t>
    </r>
    <r>
      <rPr>
        <sz val="24"/>
        <color rgb="FF000000"/>
        <rFont val="Roboto"/>
      </rPr>
      <t>SELECCIONE MEDIDAS DE ADAPTACIÓN Y COMPRUEBE LA</t>
    </r>
    <r>
      <rPr>
        <sz val="24"/>
        <color rgb="FF000000"/>
        <rFont val="Roboto"/>
      </rPr>
      <t xml:space="preserve"> PROTECCIÓN FRENTE AL CAMBIO CLIMÁTICO</t>
    </r>
  </si>
  <si>
    <t>Tipo de edificio</t>
  </si>
  <si>
    <r>
      <rPr>
        <b/>
        <sz val="13"/>
        <color theme="1"/>
        <rFont val="Roboto"/>
      </rPr>
      <t>Cuadro </t>
    </r>
    <r>
      <rPr>
        <b/>
        <sz val="13"/>
        <color theme="1"/>
        <rFont val="Roboto"/>
      </rPr>
      <t xml:space="preserve">4.1 - </t>
    </r>
    <r>
      <rPr>
        <sz val="13"/>
        <color rgb="FF000000"/>
        <rFont val="Roboto"/>
      </rPr>
      <t xml:space="preserve">Lista de </t>
    </r>
    <r>
      <rPr>
        <sz val="13"/>
        <color rgb="FF000000"/>
        <rFont val="Roboto"/>
      </rPr>
      <t xml:space="preserve">comprobación </t>
    </r>
    <r>
      <rPr>
        <sz val="13"/>
        <color rgb="FF000000"/>
        <rFont val="Roboto"/>
      </rPr>
      <t xml:space="preserve">de </t>
    </r>
    <r>
      <rPr>
        <sz val="13"/>
        <color rgb="FF000000"/>
        <rFont val="Roboto"/>
      </rPr>
      <t xml:space="preserve">la </t>
    </r>
    <r>
      <rPr>
        <sz val="13"/>
        <color rgb="FF000000"/>
        <rFont val="Roboto"/>
      </rPr>
      <t>protección frente al cambio climático</t>
    </r>
  </si>
  <si>
    <r>
      <rPr>
        <sz val="11"/>
        <color theme="1"/>
        <rFont val="Calibri"/>
        <family val="2"/>
        <scheme val="minor"/>
      </rPr>
      <t xml:space="preserve">Solo aparecerán en la fila superior </t>
    </r>
    <r>
      <rPr>
        <sz val="11"/>
        <color theme="1"/>
        <rFont val="Calibri"/>
        <family val="2"/>
        <scheme val="minor"/>
      </rPr>
      <t>del cuadro</t>
    </r>
    <r>
      <rPr>
        <sz val="11"/>
        <color theme="1"/>
        <rFont val="Calibri"/>
        <family val="2"/>
        <scheme val="minor"/>
      </rPr>
      <t> </t>
    </r>
    <r>
      <rPr>
        <sz val="11"/>
        <color theme="1"/>
        <rFont val="Calibri"/>
        <family val="2"/>
        <scheme val="minor"/>
      </rPr>
      <t xml:space="preserve">4.1 los componentes </t>
    </r>
    <r>
      <rPr>
        <b/>
        <sz val="11"/>
        <color theme="1"/>
        <rFont val="Calibri"/>
        <family val="2"/>
        <scheme val="minor"/>
      </rPr>
      <t>activos</t>
    </r>
    <r>
      <rPr>
        <sz val="11"/>
        <color theme="1"/>
        <rFont val="Calibri"/>
        <family val="2"/>
        <scheme val="minor"/>
      </rPr>
      <t>.</t>
    </r>
    <r>
      <rPr>
        <sz val="11"/>
        <color theme="1"/>
        <rFont val="Calibri"/>
        <family val="2"/>
        <scheme val="minor"/>
      </rPr>
      <t xml:space="preserve"> </t>
    </r>
    <r>
      <rPr>
        <sz val="11"/>
        <color theme="1"/>
        <rFont val="Calibri"/>
        <family val="2"/>
        <scheme val="minor"/>
      </rPr>
      <t xml:space="preserve">Para activar/desactivar componentes, vuelva al </t>
    </r>
    <r>
      <rPr>
        <sz val="11"/>
        <color theme="1"/>
        <rFont val="Calibri"/>
        <family val="2"/>
        <scheme val="minor"/>
      </rPr>
      <t>p</t>
    </r>
    <r>
      <rPr>
        <sz val="11"/>
        <color theme="1"/>
        <rFont val="Calibri"/>
        <family val="2"/>
        <scheme val="minor"/>
      </rPr>
      <t>aso</t>
    </r>
    <r>
      <rPr>
        <sz val="11"/>
        <color theme="1"/>
        <rFont val="Calibri"/>
        <family val="2"/>
        <scheme val="minor"/>
      </rPr>
      <t> </t>
    </r>
    <r>
      <rPr>
        <sz val="11"/>
        <color theme="1"/>
        <rFont val="Calibri"/>
        <family val="2"/>
        <scheme val="minor"/>
      </rPr>
      <t>2.</t>
    </r>
    <r>
      <rPr>
        <sz val="11"/>
        <color theme="1"/>
        <rFont val="Calibri"/>
        <family val="2"/>
        <scheme val="minor"/>
      </rPr>
      <t xml:space="preserve"> </t>
    </r>
  </si>
  <si>
    <t>4.1</t>
  </si>
  <si>
    <r>
      <rPr>
        <b/>
        <sz val="11"/>
        <color theme="1"/>
        <rFont val="Roboto"/>
      </rPr>
      <t>Puntuación inicial del riesgo de INUNDACI</t>
    </r>
    <r>
      <rPr>
        <b/>
        <sz val="11"/>
        <color theme="1"/>
        <rFont val="Roboto"/>
      </rPr>
      <t>ONES</t>
    </r>
    <r>
      <rPr>
        <b/>
        <sz val="11"/>
        <color theme="1"/>
        <rFont val="Roboto"/>
      </rPr>
      <t xml:space="preserve"> Y PELIGROS </t>
    </r>
    <r>
      <rPr>
        <b/>
        <sz val="11"/>
        <color theme="1"/>
        <rFont val="Roboto"/>
      </rPr>
      <t>RELACIONADOS CON EL SUELO</t>
    </r>
    <r>
      <rPr>
        <sz val="11"/>
        <color theme="1"/>
        <rFont val="Roboto"/>
      </rPr>
      <t xml:space="preserve"> (</t>
    </r>
    <r>
      <rPr>
        <sz val="11"/>
        <color theme="1"/>
        <rFont val="Roboto"/>
      </rPr>
      <t>datos transferidos automáticamente del p</t>
    </r>
    <r>
      <rPr>
        <sz val="11"/>
        <color theme="1"/>
        <rFont val="Roboto"/>
      </rPr>
      <t>aso</t>
    </r>
    <r>
      <rPr>
        <sz val="11"/>
        <color theme="1"/>
        <rFont val="Roboto"/>
      </rPr>
      <t> </t>
    </r>
    <r>
      <rPr>
        <sz val="11"/>
        <color theme="1"/>
        <rFont val="Roboto"/>
      </rPr>
      <t>3</t>
    </r>
    <r>
      <rPr>
        <sz val="8"/>
        <color theme="1"/>
        <rFont val="Roboto"/>
      </rPr>
      <t>)</t>
    </r>
  </si>
  <si>
    <t>Alto</t>
  </si>
  <si>
    <t>4.2</t>
  </si>
  <si>
    <r>
      <t xml:space="preserve">Medidas de adaptación para combatir las </t>
    </r>
    <r>
      <rPr>
        <b/>
        <sz val="10"/>
        <color theme="1"/>
        <rFont val="Roboto"/>
      </rPr>
      <t xml:space="preserve">INUNDACIONES Y </t>
    </r>
    <r>
      <rPr>
        <b/>
        <sz val="10"/>
        <color theme="1"/>
        <rFont val="Roboto"/>
      </rPr>
      <t xml:space="preserve">LOS </t>
    </r>
    <r>
      <rPr>
        <b/>
        <sz val="10"/>
        <color theme="1"/>
        <rFont val="Roboto"/>
      </rPr>
      <t>RIESGOS RELACIONADOS CON EL SUELO</t>
    </r>
  </si>
  <si>
    <t>Indique hasta 10 medidas de adaptación aplicables del cuadro 4.2</t>
  </si>
  <si>
    <t>…</t>
  </si>
  <si>
    <t>4.3</t>
  </si>
  <si>
    <t>Indique un nivel de eficiencia para las medidas seleccionadas</t>
  </si>
  <si>
    <r>
      <rPr>
        <sz val="11"/>
        <color theme="1"/>
        <rFont val="Calibri"/>
        <family val="2"/>
        <charset val="161"/>
        <scheme val="minor"/>
      </rPr>
      <t xml:space="preserve">Responda </t>
    </r>
    <r>
      <rPr>
        <b/>
        <sz val="11"/>
        <color rgb="FF000000"/>
        <rFont val="Calibri"/>
        <family val="2"/>
        <charset val="161"/>
        <scheme val="minor"/>
      </rPr>
      <t>[«Bajo» o «Alto»]</t>
    </r>
    <r>
      <rPr>
        <sz val="11"/>
        <color rgb="FF000000"/>
        <rFont val="Calibri"/>
        <family val="2"/>
        <charset val="161"/>
        <scheme val="minor"/>
      </rPr>
      <t xml:space="preserve"> o </t>
    </r>
    <r>
      <rPr>
        <b/>
        <sz val="11"/>
        <color rgb="FF000000"/>
        <rFont val="Calibri"/>
        <family val="2"/>
        <charset val="161"/>
        <scheme val="minor"/>
      </rPr>
      <t>[deje en blanco]</t>
    </r>
    <r>
      <rPr>
        <sz val="11"/>
        <color rgb="FF000000"/>
        <rFont val="Calibri"/>
        <family val="2"/>
        <charset val="161"/>
        <scheme val="minor"/>
      </rPr>
      <t xml:space="preserve"> en caso de que ninguna de las medidas de adaptación previstas resulte aplicable al componente específico.</t>
    </r>
  </si>
  <si>
    <t>4.4</t>
  </si>
  <si>
    <r>
      <t xml:space="preserve">Riesgo final de </t>
    </r>
    <r>
      <rPr>
        <b/>
        <sz val="10"/>
        <color theme="1"/>
        <rFont val="Roboto"/>
      </rPr>
      <t>INUNDACI</t>
    </r>
    <r>
      <rPr>
        <b/>
        <sz val="10"/>
        <color theme="1"/>
        <rFont val="Roboto"/>
      </rPr>
      <t>ONES</t>
    </r>
    <r>
      <rPr>
        <b/>
        <sz val="10"/>
        <color theme="1"/>
        <rFont val="Roboto"/>
      </rPr>
      <t xml:space="preserve"> Y </t>
    </r>
    <r>
      <rPr>
        <b/>
        <sz val="10"/>
        <color theme="1"/>
        <rFont val="Roboto"/>
      </rPr>
      <t xml:space="preserve">PELIGROS </t>
    </r>
    <r>
      <rPr>
        <b/>
        <sz val="10"/>
        <color theme="1"/>
        <rFont val="Roboto"/>
      </rPr>
      <t>RELACIONADOS CON EL SUELO</t>
    </r>
  </si>
  <si>
    <t>Medio</t>
  </si>
  <si>
    <t>Bajo</t>
  </si>
  <si>
    <r>
      <rPr>
        <b/>
        <sz val="13"/>
        <color theme="1"/>
        <rFont val="Roboto"/>
      </rPr>
      <t>Cuadro </t>
    </r>
    <r>
      <rPr>
        <b/>
        <sz val="13"/>
        <color theme="1"/>
        <rFont val="Roboto"/>
      </rPr>
      <t>4.2.</t>
    </r>
    <r>
      <rPr>
        <b/>
        <sz val="13"/>
        <color theme="1"/>
        <rFont val="Roboto"/>
      </rPr>
      <t xml:space="preserve"> </t>
    </r>
    <r>
      <rPr>
        <sz val="13"/>
        <color theme="1"/>
        <rFont val="Roboto"/>
      </rPr>
      <t xml:space="preserve">Medidas de adaptación para </t>
    </r>
    <r>
      <rPr>
        <sz val="13"/>
        <color theme="1"/>
        <rFont val="Roboto"/>
      </rPr>
      <t xml:space="preserve">la protección frente a </t>
    </r>
    <r>
      <rPr>
        <sz val="13"/>
        <color theme="1"/>
        <rFont val="Roboto"/>
      </rPr>
      <t>inundaciones y riesgos relacionados con el suelo</t>
    </r>
  </si>
  <si>
    <t>Todo el edificio/piso</t>
  </si>
  <si>
    <t>COSTE</t>
  </si>
  <si>
    <t>LIMITACIONES</t>
  </si>
  <si>
    <t>Medida de adaptación</t>
  </si>
  <si>
    <t>[Caro | Barato]</t>
  </si>
  <si>
    <t>[Sí | No]</t>
  </si>
  <si>
    <t>Indique su respuesta. En caso de respuesta positiva, especifique.</t>
  </si>
  <si>
    <r>
      <rPr>
        <sz val="9"/>
        <color theme="1"/>
        <rFont val="Roboto"/>
      </rPr>
      <t>Incorpor</t>
    </r>
    <r>
      <rPr>
        <sz val="9"/>
        <color theme="1"/>
        <rFont val="Roboto"/>
      </rPr>
      <t>ar</t>
    </r>
    <r>
      <rPr>
        <sz val="9"/>
        <color theme="1"/>
        <rFont val="Roboto"/>
      </rPr>
      <t xml:space="preserve"> consideraciones </t>
    </r>
    <r>
      <rPr>
        <sz val="9"/>
        <color theme="1"/>
        <rFont val="Roboto"/>
      </rPr>
      <t>relativas a</t>
    </r>
    <r>
      <rPr>
        <sz val="9"/>
        <color theme="1"/>
        <rFont val="Roboto"/>
      </rPr>
      <t xml:space="preserve">l cambio climático </t>
    </r>
    <r>
      <rPr>
        <sz val="9"/>
        <color theme="1"/>
        <rFont val="Roboto"/>
      </rPr>
      <t>en</t>
    </r>
    <r>
      <rPr>
        <sz val="9"/>
        <color theme="1"/>
        <rFont val="Roboto"/>
      </rPr>
      <t xml:space="preserve"> la planificación </t>
    </r>
    <r>
      <rPr>
        <sz val="9"/>
        <color theme="1"/>
        <rFont val="Roboto"/>
      </rPr>
      <t>territorial</t>
    </r>
    <r>
      <rPr>
        <sz val="9"/>
        <color theme="1"/>
        <rFont val="Roboto"/>
      </rPr>
      <t>:</t>
    </r>
    <r>
      <rPr>
        <sz val="9"/>
        <color theme="1"/>
        <rFont val="Roboto"/>
      </rPr>
      <t xml:space="preserve">  </t>
    </r>
    <r>
      <rPr>
        <sz val="9"/>
        <color theme="1"/>
        <rFont val="Roboto"/>
      </rPr>
      <t>garantizar</t>
    </r>
    <r>
      <rPr>
        <sz val="9"/>
        <color theme="1"/>
        <rFont val="Roboto"/>
      </rPr>
      <t xml:space="preserve"> que los edificios y las instalaciones clave queden fuera de las trayectorias de tormentas y </t>
    </r>
    <r>
      <rPr>
        <sz val="9"/>
        <color theme="1"/>
        <rFont val="Roboto"/>
      </rPr>
      <t>de las planicies aluviales</t>
    </r>
    <r>
      <rPr>
        <sz val="9"/>
        <color theme="1"/>
        <rFont val="Roboto"/>
      </rPr>
      <t>.</t>
    </r>
  </si>
  <si>
    <t>Barato (si se realiza durante la fase inicial de planificación)</t>
  </si>
  <si>
    <t>Elevar el edificio.</t>
  </si>
  <si>
    <t xml:space="preserve">Revisar las cargas de diseño para tener en cuenta el aumento del estrés climático. </t>
  </si>
  <si>
    <t xml:space="preserve">Instalar los equipos y las operaciones de transferencia en las plantas más altas. </t>
  </si>
  <si>
    <t>Mantener suspendidos o protegidos de inundaciones los equipos electromecánicos y las tuberías o elevarlos por encima del nivel de inundación base.</t>
  </si>
  <si>
    <t>Instalar un sistema de bombeo asegurándose de que dispondrá de energía de reserva.</t>
  </si>
  <si>
    <t>Barato</t>
  </si>
  <si>
    <t>Configurar un sistema de generación de energía de emergencia principal y otro de reserva (por si el principal falla durante un corte de electricidad) y conéctelos a los compartimentos/equipos críticos.</t>
  </si>
  <si>
    <t>Ampliar la capacidad de almacenamiento de combustible para los generadores principales y de reserva.</t>
  </si>
  <si>
    <t>Impermeabilizar cimientos/tejados (es decir, barreras al agua y al vapor de agua; drenaje del terreno, etc.).</t>
  </si>
  <si>
    <t>Instalar barreras contra inundaciones en la entrada principal y en las entradas de los compartimentos críticos para reducir la exposición a inundaciones.</t>
  </si>
  <si>
    <t>En caso de edificios ubicados en zonas costeras expuestas a fuertes oleajes y erosión: aplicar un diseño de cimentación abierta y aumentar los requisitos de espacio libre por encima de los futuros niveles de inundación.</t>
  </si>
  <si>
    <t>Caro</t>
  </si>
  <si>
    <t>Utilizar cimientos apilados para evitar alzamientos y socavaciones.</t>
  </si>
  <si>
    <t>Aumentar el tamaño de las tuberías, canalones y desagües para una evacuación eficaz de las aguas pluviales y residuales en caso de tormentas extremas.</t>
  </si>
  <si>
    <t>Utilizar pavimentos permeables.</t>
  </si>
  <si>
    <t xml:space="preserve">Barato </t>
  </si>
  <si>
    <t>Aplicar aleaciones resistentes a la corrosión y materiales anticorrosión a los elementos estructurales expuestos.</t>
  </si>
  <si>
    <t>Instalar tejados verdes para reducir las escorrentías.</t>
  </si>
  <si>
    <t xml:space="preserve">Adoptar prácticas de recogida y filtrado de aguas pluviales. </t>
  </si>
  <si>
    <t>Invertir en una mejor protección contra los rayos y en protectores contra sobretensiones para los dispositivos electrónicos.</t>
  </si>
  <si>
    <r>
      <t xml:space="preserve">Instalar energías renovables </t>
    </r>
    <r>
      <rPr>
        <i/>
        <sz val="9"/>
        <color theme="1"/>
        <rFont val="Roboto"/>
      </rPr>
      <t>in situ</t>
    </r>
    <r>
      <rPr>
        <sz val="9"/>
        <color theme="1"/>
        <rFont val="Roboto"/>
      </rPr>
      <t xml:space="preserve"> con sistemas de almacenamiento de energía </t>
    </r>
    <r>
      <rPr>
        <sz val="9"/>
        <color theme="1"/>
        <rFont val="Roboto"/>
      </rPr>
      <t xml:space="preserve">con </t>
    </r>
    <r>
      <rPr>
        <sz val="9"/>
        <color theme="1"/>
        <rFont val="Roboto"/>
      </rPr>
      <t>batería</t>
    </r>
    <r>
      <rPr>
        <sz val="9"/>
        <color theme="1"/>
        <rFont val="Roboto"/>
      </rPr>
      <t>s</t>
    </r>
    <r>
      <rPr>
        <sz val="9"/>
        <color theme="1"/>
        <rFont val="Roboto"/>
      </rPr>
      <t xml:space="preserve"> </t>
    </r>
    <r>
      <rPr>
        <sz val="9"/>
        <color theme="1"/>
        <rFont val="Roboto"/>
      </rPr>
      <t>para minimizar la dependencia de la red.</t>
    </r>
  </si>
  <si>
    <t>Instalar dispositivos antirreflujo en los sistemas de alcantarillado y aguas residuales.</t>
  </si>
  <si>
    <t>Invertir en infraestructura digital para conservar los registros digitales y evitar pérdidas en caso de inundación.</t>
  </si>
  <si>
    <t>Aplicar tecnologías de telecomunicación alternativas que aumenten la redundancia y fiabilidad durante cortes de electricidad (p. ej., teléfono VoIP en la nube). Sustituir los sistemas operativos de ordenadores de sobremesa en hospitales por soluciones basadas en la nube.</t>
  </si>
  <si>
    <t>Impermeabilizar paneles solares con revestimiento o sellador especial.</t>
  </si>
  <si>
    <t>Construir marquesinas/refugios para proteger los paneles del granizo.</t>
  </si>
  <si>
    <t>Instalar disyuntores diferenciales (GFCI, por sus siglas en inglés) para cortar rápidamente la corriente eléctrica si se producen fallos de conexión a tierra.</t>
  </si>
  <si>
    <t>Aplicar sensores de nivel de agua para controlar en tiempo real la subida del nivel de agua en el sótano, donde se almacenan equipos electromecánicos sensibles.</t>
  </si>
  <si>
    <t>Protección a nivel de la instalación con soluciones «sin arrepentimiento»</t>
  </si>
  <si>
    <t>Establecer lazos entre las instalaciones y las autoridades locales para una respuesta coordinada en caso de fenómenos meteorológicos extremos.</t>
  </si>
  <si>
    <t>Elaborar un plan de emergencia que contemple la reubicación o el traslado de ocupantes y bienes en caso de inundaciones o tormentas extremas.</t>
  </si>
  <si>
    <t>Aplicar planes de contingencia para casos de pérdida de las vías de acceso.</t>
  </si>
  <si>
    <t xml:space="preserve">Disponer de suministros de reserva para los equipos. </t>
  </si>
  <si>
    <t>Preparar un plan de contingencia que permita mantener operativas funciones sensibles durante inundaciones o tormentas extremas.</t>
  </si>
  <si>
    <t>Invertir en sistemas de alerta temprana que permitan activar rápidamente los planes de respuesta a emergencias.</t>
  </si>
  <si>
    <t>Protección frente al cambio climático de los edificios - Calor extremo, frío extremo e incendios forestales</t>
  </si>
  <si>
    <r>
      <rPr>
        <b/>
        <sz val="13"/>
        <color theme="1"/>
        <rFont val="Roboto"/>
      </rPr>
      <t>Cuadro </t>
    </r>
    <r>
      <rPr>
        <b/>
        <sz val="13"/>
        <color theme="1"/>
        <rFont val="Roboto"/>
      </rPr>
      <t>1.1.</t>
    </r>
    <r>
      <rPr>
        <sz val="13"/>
        <color theme="1"/>
        <rFont val="Roboto"/>
      </rPr>
      <t xml:space="preserve"> </t>
    </r>
    <r>
      <rPr>
        <sz val="13"/>
        <color theme="1"/>
        <rFont val="Roboto"/>
      </rPr>
      <t xml:space="preserve">Exposición a </t>
    </r>
    <r>
      <rPr>
        <b/>
        <sz val="13"/>
        <color theme="1"/>
        <rFont val="Roboto"/>
      </rPr>
      <t>olas de calor e incendios forestales</t>
    </r>
  </si>
  <si>
    <r>
      <rPr>
        <sz val="10"/>
        <color theme="1" tint="0.249977111117893"/>
        <rFont val="Roboto"/>
      </rPr>
      <t>¿Experimenta la región temperaturas muy elevadas</t>
    </r>
    <r>
      <rPr>
        <vertAlign val="superscript"/>
        <sz val="10"/>
        <color theme="1" tint="0.249977111117893"/>
        <rFont val="Roboto"/>
      </rPr>
      <t>1</t>
    </r>
    <r>
      <rPr>
        <sz val="10"/>
        <color theme="1" tint="0.249977111117893"/>
        <rFont val="Roboto"/>
      </rPr>
      <t xml:space="preserve"> durante el verano?</t>
    </r>
    <r>
      <rPr>
        <sz val="10"/>
        <color theme="1" tint="0.249977111117893"/>
        <rFont val="Roboto"/>
      </rPr>
      <t xml:space="preserve">  </t>
    </r>
  </si>
  <si>
    <r>
      <rPr>
        <sz val="9"/>
        <color theme="1" tint="0.249977111117893"/>
        <rFont val="Roboto"/>
      </rPr>
      <t>Unas</t>
    </r>
    <r>
      <rPr>
        <sz val="9"/>
        <color theme="1" tint="0.249977111117893"/>
        <rFont val="Roboto"/>
      </rPr>
      <t xml:space="preserve"> temperaturas </t>
    </r>
    <r>
      <rPr>
        <sz val="9"/>
        <color theme="1" tint="0.249977111117893"/>
        <rFont val="Roboto"/>
      </rPr>
      <t xml:space="preserve">constantemente </t>
    </r>
    <r>
      <rPr>
        <sz val="9"/>
        <color theme="1" tint="0.249977111117893"/>
        <rFont val="Roboto"/>
      </rPr>
      <t>superiores a la media estacional son un indicio de calentamiento debido al cambio climático.</t>
    </r>
    <r>
      <rPr>
        <sz val="9"/>
        <color theme="1" tint="0.249977111117893"/>
        <rFont val="Roboto"/>
      </rPr>
      <t xml:space="preserve"> </t>
    </r>
    <r>
      <rPr>
        <sz val="9"/>
        <color theme="1" tint="0.249977111117893"/>
        <rFont val="Roboto"/>
      </rPr>
      <t>Respuesta:</t>
    </r>
    <r>
      <rPr>
        <sz val="9"/>
        <color theme="1" tint="0.249977111117893"/>
        <rFont val="Roboto"/>
      </rPr>
      <t xml:space="preserve"> </t>
    </r>
    <r>
      <rPr>
        <sz val="9"/>
        <color theme="1" tint="0.249977111117893"/>
        <rFont val="Roboto"/>
      </rPr>
      <t>«</t>
    </r>
    <r>
      <rPr>
        <b/>
        <sz val="9"/>
        <color theme="1" tint="0.249977111117893"/>
        <rFont val="Roboto"/>
      </rPr>
      <t>S</t>
    </r>
    <r>
      <rPr>
        <b/>
        <sz val="9"/>
        <color theme="1" tint="0.249977111117893"/>
        <rFont val="Roboto"/>
      </rPr>
      <t>í</t>
    </r>
    <r>
      <rPr>
        <sz val="9"/>
        <color theme="1" tint="0.249977111117893"/>
        <rFont val="Roboto"/>
      </rPr>
      <t>»</t>
    </r>
    <r>
      <rPr>
        <sz val="9"/>
        <color theme="1" tint="0.249977111117893"/>
        <rFont val="Roboto"/>
      </rPr>
      <t xml:space="preserve"> cuando las altas temperaturas sean bastante frecuentes (</t>
    </r>
    <r>
      <rPr>
        <sz val="9"/>
        <color theme="1" tint="0.249977111117893"/>
        <rFont val="Roboto"/>
      </rPr>
      <t>p. ej.,</t>
    </r>
    <r>
      <rPr>
        <sz val="9"/>
        <color theme="1" tint="0.249977111117893"/>
        <rFont val="Roboto"/>
      </rPr>
      <t xml:space="preserve"> varios días al mes); </t>
    </r>
    <r>
      <rPr>
        <sz val="9"/>
        <color theme="1" tint="0.249977111117893"/>
        <rFont val="Roboto"/>
      </rPr>
      <t>«</t>
    </r>
    <r>
      <rPr>
        <b/>
        <sz val="9"/>
        <color theme="1" tint="0.249977111117893"/>
        <rFont val="Roboto"/>
      </rPr>
      <t>Muy probable</t>
    </r>
    <r>
      <rPr>
        <sz val="9"/>
        <color theme="1" tint="0.249977111117893"/>
        <rFont val="Roboto"/>
      </rPr>
      <t>»</t>
    </r>
    <r>
      <rPr>
        <sz val="9"/>
        <color theme="1" tint="0.249977111117893"/>
        <rFont val="Roboto"/>
      </rPr>
      <t xml:space="preserve"> si se registran altas temperaturas al menos dos veces al mes; </t>
    </r>
    <r>
      <rPr>
        <sz val="9"/>
        <color theme="1" tint="0.249977111117893"/>
        <rFont val="Roboto"/>
      </rPr>
      <t>«</t>
    </r>
    <r>
      <rPr>
        <b/>
        <sz val="9"/>
        <color theme="1" tint="0.249977111117893"/>
        <rFont val="Roboto"/>
      </rPr>
      <t>Probable</t>
    </r>
    <r>
      <rPr>
        <sz val="9"/>
        <color theme="1" tint="0.249977111117893"/>
        <rFont val="Roboto"/>
      </rPr>
      <t>»</t>
    </r>
    <r>
      <rPr>
        <sz val="9"/>
        <color theme="1" tint="0.249977111117893"/>
        <rFont val="Roboto"/>
      </rPr>
      <t xml:space="preserve"> si se registran altas temperaturas al menos una vez al mes;</t>
    </r>
    <r>
      <rPr>
        <sz val="9"/>
        <color theme="1" tint="0.249977111117893"/>
        <rFont val="Roboto"/>
      </rPr>
      <t xml:space="preserve"> y</t>
    </r>
    <r>
      <rPr>
        <sz val="9"/>
        <color theme="1" tint="0.249977111117893"/>
        <rFont val="Roboto"/>
      </rPr>
      <t xml:space="preserve"> </t>
    </r>
    <r>
      <rPr>
        <sz val="9"/>
        <color theme="1" tint="0.249977111117893"/>
        <rFont val="Roboto"/>
      </rPr>
      <t>«</t>
    </r>
    <r>
      <rPr>
        <b/>
        <sz val="9"/>
        <color theme="1" tint="0.249977111117893"/>
        <rFont val="Roboto"/>
      </rPr>
      <t>N</t>
    </r>
    <r>
      <rPr>
        <b/>
        <sz val="9"/>
        <color theme="1" tint="0.249977111117893"/>
        <rFont val="Roboto"/>
      </rPr>
      <t>o</t>
    </r>
    <r>
      <rPr>
        <sz val="9"/>
        <color theme="1" tint="0.249977111117893"/>
        <rFont val="Roboto"/>
      </rPr>
      <t>»</t>
    </r>
    <r>
      <rPr>
        <sz val="9"/>
        <color theme="1" tint="0.249977111117893"/>
        <rFont val="Roboto"/>
      </rPr>
      <t xml:space="preserve"> en todos los demás casos.</t>
    </r>
    <r>
      <rPr>
        <sz val="9"/>
        <color theme="1" tint="0.249977111117893"/>
        <rFont val="Roboto"/>
      </rPr>
      <t xml:space="preserve"> </t>
    </r>
  </si>
  <si>
    <t xml:space="preserve">¿Ha aumentado el número de olas de calor en los últimos años?                                                                          </t>
  </si>
  <si>
    <t>¿Está ubicada la instalación en una isla de calor urbano? Nota: si existe información detallada sobre el efecto de isla de calor (p. ej., mapas de anomalías térmicas), considere incorporarla en el proceso de puntuación.</t>
  </si>
  <si>
    <r>
      <rPr>
        <sz val="9"/>
        <color theme="1" tint="0.249977111117893"/>
        <rFont val="Roboto"/>
      </rPr>
      <t>Las islas de calor son zonas urbanizadas que experimentan temperaturas más altas que las zonas periféricas.</t>
    </r>
    <r>
      <rPr>
        <sz val="9"/>
        <color theme="1" tint="0.249977111117893"/>
        <rFont val="Roboto"/>
      </rPr>
      <t xml:space="preserve"> </t>
    </r>
    <r>
      <rPr>
        <sz val="9"/>
        <color theme="1" tint="0.249977111117893"/>
        <rFont val="Roboto"/>
      </rPr>
      <t>Responda «</t>
    </r>
    <r>
      <rPr>
        <b/>
        <sz val="9"/>
        <color theme="1" tint="0.249977111117893"/>
        <rFont val="Roboto"/>
      </rPr>
      <t>Sí</t>
    </r>
    <r>
      <rPr>
        <sz val="9"/>
        <color theme="1" tint="0.249977111117893"/>
        <rFont val="Roboto"/>
      </rPr>
      <t>» cuando la instalación esté situada en pleno centro de una gran ciudad; «</t>
    </r>
    <r>
      <rPr>
        <b/>
        <sz val="9"/>
        <color theme="1" tint="0.249977111117893"/>
        <rFont val="Roboto"/>
      </rPr>
      <t>Muy probable</t>
    </r>
    <r>
      <rPr>
        <sz val="9"/>
        <color theme="1" tint="0.249977111117893"/>
        <rFont val="Roboto"/>
      </rPr>
      <t>» si está ubicada en el centro de una ciudad más pequeña; «</t>
    </r>
    <r>
      <rPr>
        <b/>
        <sz val="9"/>
        <color theme="1" tint="0.249977111117893"/>
        <rFont val="Roboto"/>
      </rPr>
      <t>Probable</t>
    </r>
    <r>
      <rPr>
        <sz val="9"/>
        <color theme="1" tint="0.249977111117893"/>
        <rFont val="Roboto"/>
      </rPr>
      <t>» si está situada en una zona periférica/residencial; y «</t>
    </r>
    <r>
      <rPr>
        <b/>
        <sz val="9"/>
        <color theme="1" tint="0.249977111117893"/>
        <rFont val="Roboto"/>
      </rPr>
      <t>No</t>
    </r>
    <r>
      <rPr>
        <sz val="9"/>
        <color theme="1" tint="0.249977111117893"/>
        <rFont val="Roboto"/>
      </rPr>
      <t>» si está en una zona rural o cerca de un paraje natural (bosque, parque, paseo marítimo, etc.).</t>
    </r>
  </si>
  <si>
    <t>¿Ha experimentado la región períodos de mayor sequía durante los últimos años?</t>
  </si>
  <si>
    <t xml:space="preserve">¿Está ubicada la instalación en una región clasificada por la autoridad nacional como zona propensa a incendios? Si no se dispone de tal clasificación, facilite una puntuación basada en la proximidad de la instalación a un bosque. </t>
  </si>
  <si>
    <r>
      <rPr>
        <sz val="9"/>
        <color theme="1" tint="0.249977111117893"/>
        <rFont val="Roboto"/>
      </rPr>
      <t>Aun cuando no se vea directamente amenazada por un incendio forestal, la instalación sufrirá algún tipo de perturbación si la región en su conjunto se ve afectada.</t>
    </r>
    <r>
      <rPr>
        <sz val="9"/>
        <color theme="1" tint="0.249977111117893"/>
        <rFont val="Roboto"/>
      </rPr>
      <t xml:space="preserve"> </t>
    </r>
    <r>
      <rPr>
        <sz val="9"/>
        <color theme="1" tint="0.249977111117893"/>
        <rFont val="Roboto"/>
      </rPr>
      <t>El cierre de carreteras interrumpirá los servicios de transporte, mientras que las emisiones de los incendios forestales disminuirán la calidad del aire con graves repercusiones (</t>
    </r>
    <r>
      <rPr>
        <sz val="9"/>
        <color theme="1" tint="0.249977111117893"/>
        <rFont val="Roboto"/>
      </rPr>
      <t>p. ej.,</t>
    </r>
    <r>
      <rPr>
        <sz val="9"/>
        <color theme="1" tint="0.249977111117893"/>
        <rFont val="Roboto"/>
      </rPr>
      <t xml:space="preserve"> cierre de escuelas, aumento de las visitas a los hospitales por personas expuestas al humo, especialmente si el hospital es el único centro sanitario de la región, etc.).</t>
    </r>
    <r>
      <rPr>
        <sz val="9"/>
        <color theme="1" tint="0.249977111117893"/>
        <rFont val="Roboto"/>
      </rPr>
      <t xml:space="preserve"> </t>
    </r>
    <r>
      <rPr>
        <sz val="9"/>
        <color theme="1" tint="0.249977111117893"/>
        <rFont val="Roboto"/>
      </rPr>
      <t>Responda «</t>
    </r>
    <r>
      <rPr>
        <b/>
        <sz val="9"/>
        <color theme="1" tint="0.249977111117893"/>
        <rFont val="Roboto"/>
      </rPr>
      <t>Sí</t>
    </r>
    <r>
      <rPr>
        <sz val="9"/>
        <color theme="1" tint="0.249977111117893"/>
        <rFont val="Roboto"/>
      </rPr>
      <t>» cuando el bosque más cercano esté a menos de 3 km; «</t>
    </r>
    <r>
      <rPr>
        <b/>
        <sz val="9"/>
        <color theme="1" tint="0.249977111117893"/>
        <rFont val="Roboto"/>
      </rPr>
      <t>Muy probable</t>
    </r>
    <r>
      <rPr>
        <sz val="9"/>
        <color theme="1" tint="0.249977111117893"/>
        <rFont val="Roboto"/>
      </rPr>
      <t>» si dista entre 3 y 6 km; «</t>
    </r>
    <r>
      <rPr>
        <b/>
        <sz val="9"/>
        <color theme="1" tint="0.249977111117893"/>
        <rFont val="Roboto"/>
      </rPr>
      <t>Probable</t>
    </r>
    <r>
      <rPr>
        <sz val="9"/>
        <color theme="1" tint="0.249977111117893"/>
        <rFont val="Roboto"/>
      </rPr>
      <t>» si dista entre 6 y 15 km; y «</t>
    </r>
    <r>
      <rPr>
        <b/>
        <sz val="9"/>
        <color theme="1" tint="0.249977111117893"/>
        <rFont val="Roboto"/>
      </rPr>
      <t>No</t>
    </r>
    <r>
      <rPr>
        <sz val="9"/>
        <color theme="1" tint="0.249977111117893"/>
        <rFont val="Roboto"/>
      </rPr>
      <t>» si la distancia es superior a 15 km.</t>
    </r>
  </si>
  <si>
    <t xml:space="preserve">Puntuación actual de calor extremo: </t>
  </si>
  <si>
    <t xml:space="preserve">Puntuación actual de incendios forestales: </t>
  </si>
  <si>
    <t>Exposición al calor extremo:</t>
  </si>
  <si>
    <t>Exposición a incendios forestales:</t>
  </si>
  <si>
    <r>
      <rPr>
        <b/>
        <sz val="13"/>
        <color theme="1"/>
        <rFont val="Roboto"/>
      </rPr>
      <t>Cuadro </t>
    </r>
    <r>
      <rPr>
        <b/>
        <sz val="13"/>
        <color theme="1"/>
        <rFont val="Roboto"/>
      </rPr>
      <t>1.2.</t>
    </r>
    <r>
      <rPr>
        <sz val="13"/>
        <color theme="1"/>
        <rFont val="Roboto"/>
      </rPr>
      <t xml:space="preserve"> </t>
    </r>
    <r>
      <rPr>
        <sz val="13"/>
        <color theme="1"/>
        <rFont val="Roboto"/>
      </rPr>
      <t>Exposición a</t>
    </r>
    <r>
      <rPr>
        <sz val="13"/>
        <color theme="1"/>
        <rFont val="Roboto"/>
      </rPr>
      <t>l</t>
    </r>
    <r>
      <rPr>
        <sz val="13"/>
        <color theme="1"/>
        <rFont val="Roboto"/>
      </rPr>
      <t xml:space="preserve"> </t>
    </r>
    <r>
      <rPr>
        <b/>
        <sz val="13"/>
        <color theme="1"/>
        <rFont val="Roboto"/>
      </rPr>
      <t xml:space="preserve">frío </t>
    </r>
    <r>
      <rPr>
        <b/>
        <sz val="13"/>
        <color theme="1"/>
        <rFont val="Roboto"/>
      </rPr>
      <t>extremo</t>
    </r>
    <r>
      <rPr>
        <b/>
        <sz val="13"/>
        <color theme="1"/>
        <rFont val="Roboto"/>
      </rPr>
      <t xml:space="preserve"> y</t>
    </r>
    <r>
      <rPr>
        <b/>
        <sz val="13"/>
        <color theme="1"/>
        <rFont val="Roboto"/>
      </rPr>
      <t xml:space="preserve"> a</t>
    </r>
    <r>
      <rPr>
        <b/>
        <sz val="13"/>
        <color theme="1"/>
        <rFont val="Roboto"/>
      </rPr>
      <t xml:space="preserve"> nevadas intensas</t>
    </r>
  </si>
  <si>
    <t xml:space="preserve">¿Experimenta la región temperaturas bajo cero en invierno?                                 </t>
  </si>
  <si>
    <r>
      <rPr>
        <sz val="9"/>
        <color theme="1" tint="0.249977111117893"/>
        <rFont val="Roboto"/>
      </rPr>
      <t>El calentamiento global puede aumentar la probabilidad de que se produzcan olas de frío excepcionalmente intensas.</t>
    </r>
    <r>
      <rPr>
        <sz val="9"/>
        <color theme="1" tint="0.249977111117893"/>
        <rFont val="Roboto"/>
      </rPr>
      <t xml:space="preserve">  </t>
    </r>
    <r>
      <rPr>
        <sz val="9"/>
        <color theme="1" tint="0.249977111117893"/>
        <rFont val="Roboto"/>
      </rPr>
      <t>«</t>
    </r>
    <r>
      <rPr>
        <b/>
        <sz val="9"/>
        <color theme="1" tint="0.249977111117893"/>
        <rFont val="Roboto"/>
      </rPr>
      <t>Sí</t>
    </r>
    <r>
      <rPr>
        <sz val="9"/>
        <color theme="1" tint="0.249977111117893"/>
        <rFont val="Roboto"/>
      </rPr>
      <t>» cuando las temperaturas bajo cero sean bastante frecuentes en invierno (p. ej., varios días al mes); «</t>
    </r>
    <r>
      <rPr>
        <b/>
        <sz val="9"/>
        <color theme="1" tint="0.249977111117893"/>
        <rFont val="Roboto"/>
      </rPr>
      <t>Muy probable</t>
    </r>
    <r>
      <rPr>
        <sz val="9"/>
        <color theme="1" tint="0.249977111117893"/>
        <rFont val="Roboto"/>
      </rPr>
      <t>» si se registran temperaturas bajo cero al menos dos veces al mes; «</t>
    </r>
    <r>
      <rPr>
        <b/>
        <sz val="9"/>
        <color theme="1" tint="0.249977111117893"/>
        <rFont val="Roboto"/>
      </rPr>
      <t>Probable</t>
    </r>
    <r>
      <rPr>
        <sz val="9"/>
        <color theme="1" tint="0.249977111117893"/>
        <rFont val="Roboto"/>
      </rPr>
      <t>» si se registran temperaturas bajo cero al menos una vez al mes; y «</t>
    </r>
    <r>
      <rPr>
        <b/>
        <sz val="9"/>
        <color theme="1" tint="0.249977111117893"/>
        <rFont val="Roboto"/>
      </rPr>
      <t>No</t>
    </r>
    <r>
      <rPr>
        <sz val="9"/>
        <color theme="1" tint="0.249977111117893"/>
        <rFont val="Roboto"/>
      </rPr>
      <t>» en todos los demás casos.</t>
    </r>
    <r>
      <rPr>
        <sz val="9"/>
        <color theme="1" tint="0.249977111117893"/>
        <rFont val="Roboto"/>
      </rPr>
      <t xml:space="preserve"> </t>
    </r>
  </si>
  <si>
    <t>¿Ha sufrido la región ventiscas catastróficas en los últimos años o décadas?</t>
  </si>
  <si>
    <t>Una ventisca es un fenómeno meteorológico peligroso asociado a temperaturas gélidas, vientos huracanados y visibilidad reducida. Las ventiscas pueden provocar cortes de electricidad debido a la caída de las líneas eléctricas o fallos en los equipos, lo que afecta gravemente a los medios de subsistencia de la población.</t>
  </si>
  <si>
    <t xml:space="preserve">¿Ha experimentado la región nevadas intensas que superan los datos históricos? </t>
  </si>
  <si>
    <t xml:space="preserve">Las nevadas intensas, que eran infrecuentes en el pasado, pero que ahora están convirtiéndose en algo habitual, podrían indicar una tendencia alcista de fenómenos persistentes de frío extremo. </t>
  </si>
  <si>
    <t>Exposición al frío extremo:</t>
  </si>
  <si>
    <t xml:space="preserve">Consulte las proyecciones climáticas regionales en el atlas interactivo del IPCC (https://interactive-atlas.ipcc.ch) para determinar cómo se prevé que cambien los patrones de temperatura debido al cambio climático y definir un multiplicador del cambio climático que se utilizará para la estimación de los niveles de exposición futuros. Cuando estén disponibles, utilice las proyecciones locales a escala reducida para precisar su respuesta. </t>
  </si>
  <si>
    <t xml:space="preserve"> Multiplicador del cambio climático</t>
  </si>
  <si>
    <t>P1.10</t>
  </si>
  <si>
    <t>¿Se prevé un aumento de la frecuencia e intensidad de las olas de calor? ¿Habrá más días de calor en la región a lo largo del año?</t>
  </si>
  <si>
    <r>
      <rPr>
        <sz val="9"/>
        <color theme="1"/>
        <rFont val="Roboto"/>
      </rPr>
      <t xml:space="preserve">Consulte </t>
    </r>
    <r>
      <rPr>
        <sz val="9"/>
        <color theme="1"/>
        <rFont val="Roboto"/>
      </rPr>
      <t>las proyecciones regionales del</t>
    </r>
    <r>
      <rPr>
        <sz val="9"/>
        <color theme="1"/>
        <rFont val="Roboto"/>
      </rPr>
      <t> </t>
    </r>
    <r>
      <rPr>
        <sz val="9"/>
        <color theme="1"/>
        <rFont val="Roboto"/>
      </rPr>
      <t xml:space="preserve">IPCC </t>
    </r>
    <r>
      <rPr>
        <sz val="9"/>
        <color theme="1"/>
        <rFont val="Roboto"/>
      </rPr>
      <t xml:space="preserve">sobre </t>
    </r>
    <r>
      <rPr>
        <b/>
        <sz val="9"/>
        <color theme="1"/>
        <rFont val="Roboto"/>
      </rPr>
      <t>calor extremo</t>
    </r>
    <r>
      <rPr>
        <sz val="9"/>
        <color theme="1"/>
        <rFont val="Roboto"/>
      </rPr>
      <t>.</t>
    </r>
    <r>
      <rPr>
        <sz val="9"/>
        <color theme="1"/>
        <rFont val="Roboto"/>
      </rPr>
      <t xml:space="preserve"> </t>
    </r>
    <r>
      <rPr>
        <sz val="9"/>
        <color theme="1"/>
        <rFont val="Roboto"/>
      </rPr>
      <t>Interprete el sentido del cambio (</t>
    </r>
    <r>
      <rPr>
        <sz val="9"/>
        <color theme="1"/>
        <rFont val="Roboto"/>
      </rPr>
      <t>creciente o decreciente</t>
    </r>
    <r>
      <rPr>
        <sz val="9"/>
        <color theme="1"/>
        <rFont val="Roboto"/>
      </rPr>
      <t>) y el nivel de confianza asociado (alto o bajo) para calcular el respectivo multiplicador del cambio climático.</t>
    </r>
  </si>
  <si>
    <t>P1.12</t>
  </si>
  <si>
    <r>
      <rPr>
        <sz val="10"/>
        <color theme="1" tint="0.249977111117893"/>
        <rFont val="Roboto"/>
      </rPr>
      <t>¿Cómo afectará el cambio climático a las temperaturas estivales?</t>
    </r>
    <r>
      <rPr>
        <sz val="10"/>
        <color theme="1" tint="0.249977111117893"/>
        <rFont val="Roboto"/>
      </rPr>
      <t xml:space="preserve"> </t>
    </r>
    <r>
      <rPr>
        <sz val="10"/>
        <color theme="1" tint="0.249977111117893"/>
        <rFont val="Roboto"/>
      </rPr>
      <t xml:space="preserve">¿Serán los veranos más calurosos y secos, </t>
    </r>
    <r>
      <rPr>
        <b/>
        <sz val="10"/>
        <color theme="1" tint="0.249977111117893"/>
        <rFont val="Roboto"/>
      </rPr>
      <t>con un mayor</t>
    </r>
    <r>
      <rPr>
        <b/>
        <sz val="10"/>
        <color theme="1" tint="0.249977111117893"/>
        <rFont val="Roboto"/>
      </rPr>
      <t xml:space="preserve"> riesgo de incendios forestales</t>
    </r>
    <r>
      <rPr>
        <sz val="10"/>
        <color theme="1" tint="0.249977111117893"/>
        <rFont val="Roboto"/>
      </rPr>
      <t>?</t>
    </r>
  </si>
  <si>
    <r>
      <rPr>
        <sz val="9"/>
        <color theme="1" tint="0.249977111117893"/>
        <rFont val="Roboto"/>
      </rPr>
      <t xml:space="preserve">Use como </t>
    </r>
    <r>
      <rPr>
        <sz val="9"/>
        <color theme="1" tint="0.249977111117893"/>
        <rFont val="Roboto"/>
      </rPr>
      <t>referencia</t>
    </r>
    <r>
      <rPr>
        <sz val="9"/>
        <color theme="1" tint="0.249977111117893"/>
        <rFont val="Roboto"/>
      </rPr>
      <t xml:space="preserve"> las proyecciones regionales del</t>
    </r>
    <r>
      <rPr>
        <sz val="9"/>
        <color theme="1" tint="0.249977111117893"/>
        <rFont val="Roboto"/>
      </rPr>
      <t> </t>
    </r>
    <r>
      <rPr>
        <sz val="9"/>
        <color theme="1" tint="0.249977111117893"/>
        <rFont val="Roboto"/>
      </rPr>
      <t xml:space="preserve">IPCC </t>
    </r>
    <r>
      <rPr>
        <sz val="9"/>
        <color theme="1" tint="0.249977111117893"/>
        <rFont val="Roboto"/>
      </rPr>
      <t xml:space="preserve">sobre </t>
    </r>
    <r>
      <rPr>
        <sz val="9"/>
        <color theme="1" tint="0.249977111117893"/>
        <rFont val="Roboto"/>
      </rPr>
      <t xml:space="preserve">temperatura media </t>
    </r>
    <r>
      <rPr>
        <sz val="9"/>
        <color theme="1" tint="0.249977111117893"/>
        <rFont val="Roboto"/>
      </rPr>
      <t xml:space="preserve">de la </t>
    </r>
    <r>
      <rPr>
        <sz val="9"/>
        <color theme="1" tint="0.249977111117893"/>
        <rFont val="Roboto"/>
      </rPr>
      <t>superficie.</t>
    </r>
    <r>
      <rPr>
        <sz val="9"/>
        <color theme="1" tint="0.249977111117893"/>
        <rFont val="Roboto"/>
      </rPr>
      <t xml:space="preserve"> </t>
    </r>
    <r>
      <rPr>
        <sz val="9"/>
        <color theme="1" tint="0.249977111117893"/>
        <rFont val="Roboto"/>
      </rPr>
      <t xml:space="preserve">Interprete el sentido del cambio (creciente o decreciente) y el nivel de confianza asociado (alto o bajo) para calcular </t>
    </r>
    <r>
      <rPr>
        <b/>
        <sz val="9"/>
        <color theme="1" tint="0.249977111117893"/>
        <rFont val="Roboto"/>
      </rPr>
      <t>el multiplicador del cambio climático para incendios forestales</t>
    </r>
    <r>
      <rPr>
        <sz val="9"/>
        <color theme="1" tint="0.249977111117893"/>
        <rFont val="Roboto"/>
      </rPr>
      <t>.</t>
    </r>
    <r>
      <rPr>
        <b/>
        <sz val="9"/>
        <color theme="1" tint="0.249977111117893"/>
        <rFont val="Roboto"/>
      </rPr>
      <t xml:space="preserve"> </t>
    </r>
    <r>
      <rPr>
        <sz val="9"/>
        <color theme="1" tint="0.249977111117893"/>
        <rFont val="Roboto"/>
      </rPr>
      <t xml:space="preserve"> </t>
    </r>
  </si>
  <si>
    <t>P1.13</t>
  </si>
  <si>
    <t xml:space="preserve">¿Cómo afectará el cambio climático a las temperaturas invernales? ¿Serán los inviernos más fríos y duros? ¿Aumentará el número de días con heladas?  </t>
  </si>
  <si>
    <r>
      <rPr>
        <sz val="9"/>
        <color theme="1" tint="0.249977111117893"/>
        <rFont val="Roboto"/>
      </rPr>
      <t xml:space="preserve">Consulte </t>
    </r>
    <r>
      <rPr>
        <sz val="9"/>
        <color theme="1" tint="0.249977111117893"/>
        <rFont val="Roboto"/>
      </rPr>
      <t>las proyecciones regionales del</t>
    </r>
    <r>
      <rPr>
        <sz val="9"/>
        <color theme="1" tint="0.249977111117893"/>
        <rFont val="Roboto"/>
      </rPr>
      <t> </t>
    </r>
    <r>
      <rPr>
        <sz val="9"/>
        <color theme="1" tint="0.249977111117893"/>
        <rFont val="Roboto"/>
      </rPr>
      <t xml:space="preserve">PCC </t>
    </r>
    <r>
      <rPr>
        <sz val="9"/>
        <color theme="1" tint="0.249977111117893"/>
        <rFont val="Roboto"/>
      </rPr>
      <t xml:space="preserve">sobre </t>
    </r>
    <r>
      <rPr>
        <sz val="9"/>
        <color theme="1" tint="0.249977111117893"/>
        <rFont val="Roboto"/>
      </rPr>
      <t>olas de frío y heladas.</t>
    </r>
    <r>
      <rPr>
        <b/>
        <sz val="9"/>
        <color theme="1" tint="0.249977111117893"/>
        <rFont val="Roboto"/>
      </rPr>
      <t xml:space="preserve"> </t>
    </r>
    <r>
      <rPr>
        <sz val="9"/>
        <color theme="1" tint="0.249977111117893"/>
        <rFont val="Roboto"/>
      </rPr>
      <t>Interprete el sentido del cambio (</t>
    </r>
    <r>
      <rPr>
        <sz val="9"/>
        <color theme="1" tint="0.249977111117893"/>
        <rFont val="Roboto"/>
      </rPr>
      <t>creciente o decreciente</t>
    </r>
    <r>
      <rPr>
        <sz val="9"/>
        <color theme="1" tint="0.249977111117893"/>
        <rFont val="Roboto"/>
      </rPr>
      <t xml:space="preserve">) y el nivel de confianza asociado (alto o bajo) para calcular </t>
    </r>
    <r>
      <rPr>
        <b/>
        <sz val="9"/>
        <color theme="1" tint="0.249977111117893"/>
        <rFont val="Roboto"/>
      </rPr>
      <t>el multiplicador del cambio climático para</t>
    </r>
    <r>
      <rPr>
        <b/>
        <sz val="9"/>
        <color theme="1" tint="0.249977111117893"/>
        <rFont val="Roboto"/>
      </rPr>
      <t xml:space="preserve"> el</t>
    </r>
    <r>
      <rPr>
        <b/>
        <sz val="9"/>
        <color theme="1" tint="0.249977111117893"/>
        <rFont val="Roboto"/>
      </rPr>
      <t xml:space="preserve"> frío extremo</t>
    </r>
    <r>
      <rPr>
        <sz val="9"/>
        <color theme="1" tint="0.249977111117893"/>
        <rFont val="Roboto"/>
      </rPr>
      <t>.</t>
    </r>
  </si>
  <si>
    <t>P1.14</t>
  </si>
  <si>
    <t>¿Registrará la región nevadas más frecuentes e intensas que en el pasado?</t>
  </si>
  <si>
    <r>
      <rPr>
        <sz val="9"/>
        <color theme="1" tint="0.249977111117893"/>
        <rFont val="Roboto"/>
      </rPr>
      <t xml:space="preserve">Consulte </t>
    </r>
    <r>
      <rPr>
        <sz val="9"/>
        <color theme="1" tint="0.249977111117893"/>
        <rFont val="Roboto"/>
      </rPr>
      <t>las proyecciones regionales del</t>
    </r>
    <r>
      <rPr>
        <sz val="9"/>
        <color theme="1" tint="0.249977111117893"/>
        <rFont val="Roboto"/>
      </rPr>
      <t> </t>
    </r>
    <r>
      <rPr>
        <sz val="9"/>
        <color theme="1" tint="0.249977111117893"/>
        <rFont val="Roboto"/>
      </rPr>
      <t xml:space="preserve">IPCC </t>
    </r>
    <r>
      <rPr>
        <sz val="9"/>
        <color theme="1" tint="0.249977111117893"/>
        <rFont val="Roboto"/>
      </rPr>
      <t xml:space="preserve">sobre </t>
    </r>
    <r>
      <rPr>
        <sz val="9"/>
        <color theme="1" tint="0.249977111117893"/>
        <rFont val="Roboto"/>
      </rPr>
      <t>nieve.</t>
    </r>
    <r>
      <rPr>
        <b/>
        <sz val="9"/>
        <color theme="1" tint="0.249977111117893"/>
        <rFont val="Roboto"/>
      </rPr>
      <t xml:space="preserve">  </t>
    </r>
    <r>
      <rPr>
        <sz val="9"/>
        <color theme="1" tint="0.249977111117893"/>
        <rFont val="Roboto"/>
      </rPr>
      <t>Asigne una puntuación combinando la información sobre el sentido del cambio (creciente o decreciente) y el nivel de confianza asociado (alto o bajo).</t>
    </r>
  </si>
  <si>
    <t xml:space="preserve">Puntuación futura de exposición al calor extremo: </t>
  </si>
  <si>
    <t xml:space="preserve">Nivel futuro de exposición al calor extremo: </t>
  </si>
  <si>
    <t>Exposición futura a incendios forestales:</t>
  </si>
  <si>
    <t>Nivel futuro de exposición a incendios forestales:</t>
  </si>
  <si>
    <r>
      <t xml:space="preserve">Exposición futura al </t>
    </r>
    <r>
      <rPr>
        <b/>
        <sz val="12"/>
        <color theme="1" tint="4.9989318521683403E-2"/>
        <rFont val="Roboto"/>
      </rPr>
      <t xml:space="preserve">frío </t>
    </r>
    <r>
      <rPr>
        <b/>
        <sz val="12"/>
        <color theme="1" tint="4.9989318521683403E-2"/>
        <rFont val="Roboto"/>
      </rPr>
      <t>extremo</t>
    </r>
    <r>
      <rPr>
        <b/>
        <sz val="12"/>
        <color theme="1" tint="4.9989318521683403E-2"/>
        <rFont val="Roboto"/>
      </rPr>
      <t xml:space="preserve"> y </t>
    </r>
    <r>
      <rPr>
        <b/>
        <sz val="12"/>
        <color theme="1" tint="4.9989318521683403E-2"/>
        <rFont val="Roboto"/>
      </rPr>
      <t xml:space="preserve">a </t>
    </r>
    <r>
      <rPr>
        <b/>
        <sz val="12"/>
        <color theme="1" tint="4.9989318521683403E-2"/>
        <rFont val="Roboto"/>
      </rPr>
      <t>nevadas intensas</t>
    </r>
    <r>
      <rPr>
        <b/>
        <sz val="12"/>
        <color theme="1" tint="4.9989318521683403E-2"/>
        <rFont val="Roboto"/>
      </rPr>
      <t>:</t>
    </r>
  </si>
  <si>
    <r>
      <t xml:space="preserve">Nivel futuro de exposición al </t>
    </r>
    <r>
      <rPr>
        <b/>
        <sz val="12"/>
        <color theme="1" tint="4.9989318521683403E-2"/>
        <rFont val="Roboto"/>
      </rPr>
      <t xml:space="preserve">frío </t>
    </r>
    <r>
      <rPr>
        <b/>
        <sz val="12"/>
        <color theme="1" tint="4.9989318521683403E-2"/>
        <rFont val="Roboto"/>
      </rPr>
      <t>extremo</t>
    </r>
    <r>
      <rPr>
        <b/>
        <sz val="12"/>
        <color theme="1" tint="4.9989318521683403E-2"/>
        <rFont val="Roboto"/>
      </rPr>
      <t xml:space="preserve"> y </t>
    </r>
    <r>
      <rPr>
        <b/>
        <sz val="12"/>
        <color theme="1" tint="4.9989318521683403E-2"/>
        <rFont val="Roboto"/>
      </rPr>
      <t xml:space="preserve">a </t>
    </r>
    <r>
      <rPr>
        <b/>
        <sz val="12"/>
        <color theme="1" tint="4.9989318521683403E-2"/>
        <rFont val="Roboto"/>
      </rPr>
      <t>nevadas intensas</t>
    </r>
    <r>
      <rPr>
        <b/>
        <sz val="12"/>
        <color theme="1" tint="4.9989318521683403E-2"/>
        <rFont val="Roboto"/>
      </rPr>
      <t>:</t>
    </r>
  </si>
  <si>
    <r>
      <rPr>
        <sz val="14"/>
        <color rgb="FF660033"/>
        <rFont val="Roboto"/>
      </rPr>
      <t>Protección frente al cambio climático de los edificios -</t>
    </r>
    <r>
      <rPr>
        <sz val="14"/>
        <color rgb="FF660033"/>
        <rFont val="Roboto"/>
      </rPr>
      <t xml:space="preserve"> </t>
    </r>
    <r>
      <rPr>
        <b/>
        <sz val="14"/>
        <color rgb="FF660033"/>
        <rFont val="Roboto"/>
      </rPr>
      <t>P</t>
    </r>
    <r>
      <rPr>
        <b/>
        <sz val="14"/>
        <color rgb="FF660033"/>
        <rFont val="Roboto"/>
      </rPr>
      <t xml:space="preserve">eligros </t>
    </r>
    <r>
      <rPr>
        <b/>
        <sz val="14"/>
        <color rgb="FF660033"/>
        <rFont val="Roboto"/>
      </rPr>
      <t>relacionados</t>
    </r>
    <r>
      <rPr>
        <b/>
        <sz val="14"/>
        <color rgb="FF660033"/>
        <rFont val="Roboto"/>
      </rPr>
      <t xml:space="preserve"> con la temperatura</t>
    </r>
  </si>
  <si>
    <r>
      <rPr>
        <b/>
        <sz val="13"/>
        <color theme="1"/>
        <rFont val="Roboto"/>
      </rPr>
      <t>Cuadro </t>
    </r>
    <r>
      <rPr>
        <b/>
        <sz val="13"/>
        <color theme="1"/>
        <rFont val="Roboto"/>
      </rPr>
      <t>2.1.</t>
    </r>
    <r>
      <rPr>
        <sz val="13"/>
        <color theme="1"/>
        <rFont val="Roboto"/>
      </rPr>
      <t xml:space="preserve"> </t>
    </r>
    <r>
      <rPr>
        <sz val="13"/>
        <color theme="1"/>
        <rFont val="Roboto"/>
      </rPr>
      <t xml:space="preserve">Evaluación de la sensibilidad al CALOR EXTREMO y a </t>
    </r>
    <r>
      <rPr>
        <sz val="13"/>
        <color theme="1"/>
        <rFont val="Roboto"/>
      </rPr>
      <t>INCENDIOS FORESTALES basada en componentes</t>
    </r>
  </si>
  <si>
    <t>Sensibilidad al calor extremo y a los incendios forestales</t>
  </si>
  <si>
    <t>Capacidad de adaptación al calor extremo y a los incendios forestales</t>
  </si>
  <si>
    <t>¿Se ha incluido en el diseño alguna de las medidas de adaptación del cuadro 4.2?</t>
  </si>
  <si>
    <r>
      <rPr>
        <sz val="9"/>
        <color theme="0"/>
        <rFont val="Roboto"/>
      </rPr>
      <t>[0</t>
    </r>
    <r>
      <rPr>
        <b/>
        <sz val="9"/>
        <color theme="0"/>
        <rFont val="Roboto"/>
      </rPr>
      <t>:</t>
    </r>
    <r>
      <rPr>
        <sz val="9"/>
        <color theme="0"/>
        <rFont val="Roboto"/>
      </rPr>
      <t xml:space="preserve"> </t>
    </r>
    <r>
      <rPr>
        <sz val="9"/>
        <color theme="0"/>
        <rFont val="Roboto"/>
      </rPr>
      <t>S</t>
    </r>
    <r>
      <rPr>
        <sz val="9"/>
        <color theme="0"/>
        <rFont val="Roboto"/>
      </rPr>
      <t xml:space="preserve">í | </t>
    </r>
    <r>
      <rPr>
        <b/>
        <sz val="9"/>
        <color theme="0"/>
        <rFont val="Roboto"/>
      </rPr>
      <t>3</t>
    </r>
    <r>
      <rPr>
        <sz val="9"/>
        <color theme="0"/>
        <rFont val="Roboto"/>
      </rPr>
      <t>:</t>
    </r>
    <r>
      <rPr>
        <sz val="9"/>
        <color theme="0"/>
        <rFont val="Roboto"/>
      </rPr>
      <t xml:space="preserve"> </t>
    </r>
    <r>
      <rPr>
        <sz val="9"/>
        <color theme="0"/>
        <rFont val="Roboto"/>
      </rPr>
      <t>N</t>
    </r>
    <r>
      <rPr>
        <sz val="9"/>
        <color theme="0"/>
        <rFont val="Roboto"/>
      </rPr>
      <t>o]</t>
    </r>
  </si>
  <si>
    <r>
      <rPr>
        <b/>
        <sz val="13"/>
        <color theme="1"/>
        <rFont val="Roboto"/>
      </rPr>
      <t>Cuadro </t>
    </r>
    <r>
      <rPr>
        <b/>
        <sz val="13"/>
        <color theme="1"/>
        <rFont val="Roboto"/>
      </rPr>
      <t>2.2.</t>
    </r>
    <r>
      <rPr>
        <sz val="13"/>
        <color theme="1"/>
        <rFont val="Roboto"/>
      </rPr>
      <t xml:space="preserve"> </t>
    </r>
    <r>
      <rPr>
        <sz val="13"/>
        <color theme="1"/>
        <rFont val="Roboto"/>
      </rPr>
      <t>Evaluación de la sensibilidad al FRÍO EXTREMO basada en componentes</t>
    </r>
  </si>
  <si>
    <t>Sensibilidad al frío extremo</t>
  </si>
  <si>
    <t>P2.8</t>
  </si>
  <si>
    <t>P2.9</t>
  </si>
  <si>
    <t>P2.10</t>
  </si>
  <si>
    <t>P2.11</t>
  </si>
  <si>
    <t>P2.12</t>
  </si>
  <si>
    <t>Protección frente al cambio climático de los edificios - Olas de calor, incendios forestales y frío extremo</t>
  </si>
  <si>
    <r>
      <rPr>
        <b/>
        <sz val="24"/>
        <color theme="1"/>
        <rFont val="Roboto"/>
      </rPr>
      <t>PASO</t>
    </r>
    <r>
      <rPr>
        <b/>
        <sz val="24"/>
        <color theme="1"/>
        <rFont val="Roboto"/>
      </rPr>
      <t> </t>
    </r>
    <r>
      <rPr>
        <b/>
        <sz val="24"/>
        <color theme="1"/>
        <rFont val="Roboto"/>
      </rPr>
      <t>3.</t>
    </r>
    <r>
      <rPr>
        <b/>
        <sz val="24"/>
        <color theme="1"/>
        <rFont val="Roboto"/>
      </rPr>
      <t xml:space="preserve"> </t>
    </r>
    <r>
      <rPr>
        <sz val="24"/>
        <color rgb="FF000000"/>
        <rFont val="Roboto"/>
      </rPr>
      <t>EVAL</t>
    </r>
    <r>
      <rPr>
        <sz val="24"/>
        <color rgb="FF000000"/>
        <rFont val="Roboto"/>
      </rPr>
      <t>ÚE LOS</t>
    </r>
    <r>
      <rPr>
        <sz val="24"/>
        <color rgb="FF000000"/>
        <rFont val="Roboto"/>
      </rPr>
      <t xml:space="preserve"> RIESGOS </t>
    </r>
    <r>
      <rPr>
        <sz val="24"/>
        <color rgb="FF000000"/>
        <rFont val="Roboto"/>
      </rPr>
      <t>PROVOCADOS POR EL</t>
    </r>
    <r>
      <rPr>
        <sz val="24"/>
        <color rgb="FF000000"/>
        <rFont val="Roboto"/>
      </rPr>
      <t xml:space="preserve"> CAMBIO CLIMÁTICO</t>
    </r>
  </si>
  <si>
    <t>Olas de calor e incendios forestales</t>
  </si>
  <si>
    <t>Frío extremo</t>
  </si>
  <si>
    <t>CALOR</t>
  </si>
  <si>
    <t>FRÍO</t>
  </si>
  <si>
    <t>INCENDIOS FORESTALES</t>
  </si>
  <si>
    <t>1. El objetivo de este paso es informar a los usuarios sobre la variedad de medidas de adaptación que pueden utilizarse para la protección de los edificios frente al cambio climático, en concreto frente al calor extremo y al frío extremo. En el cuadro 4.2 figura una lista de medidas de adaptación. Cada medida de adaptación está vinculada a uno o varios de los componentes que se beneficiarán de su aplicación. Además, el cuadro proporciona una indicación del nivel de protección (bajo o alto) que puede aportar la medida de adaptación y una estimación indicativa del coste (caro o barato).</t>
  </si>
  <si>
    <t>Todo el edificio</t>
  </si>
  <si>
    <r>
      <rPr>
        <sz val="11"/>
        <color theme="1"/>
        <rFont val="Calibri"/>
        <family val="2"/>
        <scheme val="minor"/>
      </rPr>
      <t xml:space="preserve">Solo aparecen </t>
    </r>
    <r>
      <rPr>
        <sz val="11"/>
        <color theme="1"/>
        <rFont val="Calibri"/>
        <family val="2"/>
        <scheme val="minor"/>
      </rPr>
      <t xml:space="preserve">los </t>
    </r>
    <r>
      <rPr>
        <b/>
        <sz val="11"/>
        <color theme="1"/>
        <rFont val="Calibri"/>
        <family val="2"/>
        <scheme val="minor"/>
      </rPr>
      <t>componentes</t>
    </r>
    <r>
      <rPr>
        <b/>
        <sz val="11"/>
        <color theme="1"/>
        <rFont val="Calibri"/>
        <family val="2"/>
        <scheme val="minor"/>
      </rPr>
      <t xml:space="preserve"> </t>
    </r>
    <r>
      <rPr>
        <b/>
        <sz val="11"/>
        <color theme="1"/>
        <rFont val="Calibri"/>
        <family val="2"/>
        <scheme val="minor"/>
      </rPr>
      <t>«</t>
    </r>
    <r>
      <rPr>
        <b/>
        <sz val="11"/>
        <color theme="1"/>
        <rFont val="Calibri"/>
        <family val="2"/>
        <scheme val="minor"/>
      </rPr>
      <t>activos</t>
    </r>
    <r>
      <rPr>
        <b/>
        <sz val="11"/>
        <color theme="1"/>
        <rFont val="Calibri"/>
        <family val="2"/>
        <scheme val="minor"/>
      </rPr>
      <t>»</t>
    </r>
    <r>
      <rPr>
        <sz val="11"/>
        <color theme="1"/>
        <rFont val="Calibri"/>
        <family val="2"/>
        <scheme val="minor"/>
      </rPr>
      <t>.</t>
    </r>
    <r>
      <rPr>
        <sz val="11"/>
        <color theme="1"/>
        <rFont val="Calibri"/>
        <family val="2"/>
        <scheme val="minor"/>
      </rPr>
      <t xml:space="preserve"> </t>
    </r>
    <r>
      <rPr>
        <sz val="11"/>
        <color theme="1"/>
        <rFont val="Calibri"/>
        <family val="2"/>
        <scheme val="minor"/>
      </rPr>
      <t xml:space="preserve">Para activar/desactivar componentes, vuelva al </t>
    </r>
    <r>
      <rPr>
        <sz val="11"/>
        <color theme="1"/>
        <rFont val="Calibri"/>
        <family val="2"/>
        <scheme val="minor"/>
      </rPr>
      <t>p</t>
    </r>
    <r>
      <rPr>
        <sz val="11"/>
        <color theme="1"/>
        <rFont val="Calibri"/>
        <family val="2"/>
        <scheme val="minor"/>
      </rPr>
      <t>aso</t>
    </r>
    <r>
      <rPr>
        <sz val="11"/>
        <color theme="1"/>
        <rFont val="Calibri"/>
        <family val="2"/>
        <scheme val="minor"/>
      </rPr>
      <t> </t>
    </r>
    <r>
      <rPr>
        <sz val="11"/>
        <color theme="1"/>
        <rFont val="Calibri"/>
        <family val="2"/>
        <scheme val="minor"/>
      </rPr>
      <t>2.</t>
    </r>
    <r>
      <rPr>
        <sz val="11"/>
        <color theme="1"/>
        <rFont val="Calibri"/>
        <family val="2"/>
        <scheme val="minor"/>
      </rPr>
      <t xml:space="preserve"> </t>
    </r>
  </si>
  <si>
    <t>2. Consulte el cuadro 4.2 para elaborar una estrategia de adaptación específica para el edificio que reduzca sus diversas vulnerabilidades. Para facilitar la consulta, las vulnerabilidades se transfieren automáticamente aquí del paso anterior. Seleccione las medidas que ofrezcan protección a componentes con una vulnerabilidad alta o moderada. Otorgue prioridad a medidas que: (i) ofrecen mayor protección; (ii) pueden beneficiar a múltiples componentes; y (iii) son rentables. Introduzca la lista de medidas seleccionadas en la sección 4.2a.</t>
  </si>
  <si>
    <t>4.1a</t>
  </si>
  <si>
    <r>
      <rPr>
        <b/>
        <sz val="10"/>
        <color theme="1"/>
        <rFont val="Roboto"/>
      </rPr>
      <t xml:space="preserve">Puntuación inicial del riesgo de </t>
    </r>
    <r>
      <rPr>
        <b/>
        <sz val="10"/>
        <color theme="1"/>
        <rFont val="Roboto"/>
      </rPr>
      <t xml:space="preserve">OLAS DE CALOR E INCENDIOS FORESTALES </t>
    </r>
    <r>
      <rPr>
        <sz val="8"/>
        <color theme="1"/>
        <rFont val="Roboto"/>
      </rPr>
      <t>(</t>
    </r>
    <r>
      <rPr>
        <sz val="8"/>
        <color theme="1"/>
        <rFont val="Roboto"/>
      </rPr>
      <t>datos transferidos del p</t>
    </r>
    <r>
      <rPr>
        <sz val="8"/>
        <color theme="1"/>
        <rFont val="Roboto"/>
      </rPr>
      <t>aso</t>
    </r>
    <r>
      <rPr>
        <sz val="8"/>
        <color theme="1"/>
        <rFont val="Roboto"/>
      </rPr>
      <t> </t>
    </r>
    <r>
      <rPr>
        <sz val="8"/>
        <color theme="1"/>
        <rFont val="Roboto"/>
      </rPr>
      <t>3)</t>
    </r>
  </si>
  <si>
    <t>4.2a</t>
  </si>
  <si>
    <t>Medidas de adaptación para combatir las olas de calor y los incendios forestales</t>
  </si>
  <si>
    <r>
      <rPr>
        <sz val="11"/>
        <color theme="1"/>
        <rFont val="Calibri"/>
        <family val="2"/>
        <charset val="161"/>
        <scheme val="minor"/>
      </rPr>
      <t xml:space="preserve">Indique hasta 10 medidas de adaptación del </t>
    </r>
    <r>
      <rPr>
        <b/>
        <sz val="11"/>
        <color theme="1"/>
        <rFont val="Calibri"/>
        <family val="2"/>
        <charset val="161"/>
        <scheme val="minor"/>
      </rPr>
      <t>cuadro 4.2</t>
    </r>
  </si>
  <si>
    <t>3. Antes de finalizar la decisión, determine si existen limitaciones específicas que impidan su aplicación. Anote su respuesta en la última columna del cuadro 4.2. Limitaciones a tener en cuenta: restricciones/reglamentos de planificación, limitaciones de espacio/tiempo, dificultades presupuestarias, falta de experiencia técnica, etc.</t>
  </si>
  <si>
    <r>
      <rPr>
        <b/>
        <sz val="9"/>
        <color theme="0"/>
        <rFont val="Roboto"/>
      </rPr>
      <t>3.</t>
    </r>
    <r>
      <rPr>
        <b/>
        <sz val="9"/>
        <color theme="0"/>
        <rFont val="Roboto"/>
      </rPr>
      <t xml:space="preserve"> </t>
    </r>
    <r>
      <rPr>
        <sz val="9"/>
        <color theme="0"/>
        <rFont val="Roboto"/>
      </rPr>
      <t xml:space="preserve">Antes de </t>
    </r>
    <r>
      <rPr>
        <sz val="9"/>
        <color theme="0"/>
        <rFont val="Roboto"/>
      </rPr>
      <t xml:space="preserve">finalizar </t>
    </r>
    <r>
      <rPr>
        <sz val="9"/>
        <color theme="0"/>
        <rFont val="Roboto"/>
      </rPr>
      <t>la decisión, determine si existen limitaciones específicas que impidan su aplicación.</t>
    </r>
    <r>
      <rPr>
        <sz val="9"/>
        <color theme="0"/>
        <rFont val="Roboto"/>
      </rPr>
      <t xml:space="preserve"> </t>
    </r>
    <r>
      <rPr>
        <sz val="9"/>
        <color theme="0"/>
        <rFont val="Roboto"/>
      </rPr>
      <t xml:space="preserve">Anote su respuesta en la última columna </t>
    </r>
    <r>
      <rPr>
        <sz val="9"/>
        <color theme="0"/>
        <rFont val="Roboto"/>
      </rPr>
      <t>del cuadro </t>
    </r>
    <r>
      <rPr>
        <sz val="9"/>
        <color theme="0"/>
        <rFont val="Roboto"/>
      </rPr>
      <t>4.2.</t>
    </r>
    <r>
      <rPr>
        <sz val="9"/>
        <color theme="0"/>
        <rFont val="Roboto"/>
      </rPr>
      <t xml:space="preserve"> </t>
    </r>
    <r>
      <rPr>
        <sz val="9"/>
        <color theme="0"/>
        <rFont val="Roboto"/>
      </rPr>
      <t>Limitaciones a tener en cuenta: restricciones/reglamentos de planificación, limitaciones de espacio/tiempo, dificultades presupuestarias, falta de experiencia técnica, etc.</t>
    </r>
  </si>
  <si>
    <t>4.3a</t>
  </si>
  <si>
    <r>
      <rPr>
        <sz val="11"/>
        <color theme="1"/>
        <rFont val="Calibri"/>
        <family val="2"/>
        <charset val="161"/>
        <scheme val="minor"/>
      </rPr>
      <t>Responda [</t>
    </r>
    <r>
      <rPr>
        <b/>
        <sz val="11"/>
        <color rgb="FF000000"/>
        <rFont val="Calibri"/>
        <family val="2"/>
        <charset val="161"/>
        <scheme val="minor"/>
      </rPr>
      <t xml:space="preserve"> «Bajo» o «Alto»]</t>
    </r>
    <r>
      <rPr>
        <sz val="11"/>
        <color rgb="FF000000"/>
        <rFont val="Calibri"/>
        <family val="2"/>
        <charset val="161"/>
        <scheme val="minor"/>
      </rPr>
      <t xml:space="preserve"> o [</t>
    </r>
    <r>
      <rPr>
        <b/>
        <sz val="11"/>
        <color rgb="FF000000"/>
        <rFont val="Calibri"/>
        <family val="2"/>
        <charset val="161"/>
        <scheme val="minor"/>
      </rPr>
      <t xml:space="preserve">deje en blanco </t>
    </r>
    <r>
      <rPr>
        <sz val="11"/>
        <color rgb="FF000000"/>
        <rFont val="Calibri"/>
        <family val="2"/>
        <charset val="161"/>
        <scheme val="minor"/>
      </rPr>
      <t>] en caso de que ninguna de las medidas de adaptación previstas resulte aplicable al componente específico.</t>
    </r>
  </si>
  <si>
    <t>4.4a</t>
  </si>
  <si>
    <t>Riesgo final de olas de calor e incendios forestales</t>
  </si>
  <si>
    <t>4.1b</t>
  </si>
  <si>
    <r>
      <rPr>
        <b/>
        <sz val="10"/>
        <color theme="1"/>
        <rFont val="Roboto"/>
      </rPr>
      <t xml:space="preserve">Puntuación inicial del riesgo de </t>
    </r>
    <r>
      <rPr>
        <b/>
        <sz val="10"/>
        <color theme="1"/>
        <rFont val="Roboto"/>
      </rPr>
      <t>FRÍO EXTREMO</t>
    </r>
    <r>
      <rPr>
        <b/>
        <sz val="10"/>
        <color theme="1"/>
        <rFont val="Roboto"/>
      </rPr>
      <t xml:space="preserve"> </t>
    </r>
    <r>
      <rPr>
        <sz val="8"/>
        <color theme="1"/>
        <rFont val="Roboto"/>
      </rPr>
      <t>(</t>
    </r>
    <r>
      <rPr>
        <sz val="8"/>
        <color theme="1"/>
        <rFont val="Roboto"/>
      </rPr>
      <t>datos transferidos del p</t>
    </r>
    <r>
      <rPr>
        <sz val="8"/>
        <color theme="1"/>
        <rFont val="Roboto"/>
      </rPr>
      <t>aso</t>
    </r>
    <r>
      <rPr>
        <sz val="8"/>
        <color theme="1"/>
        <rFont val="Roboto"/>
      </rPr>
      <t> </t>
    </r>
    <r>
      <rPr>
        <sz val="8"/>
        <color theme="1"/>
        <rFont val="Roboto"/>
      </rPr>
      <t>3)</t>
    </r>
  </si>
  <si>
    <t>4. Para cada componente del edificio, determine el nivel de protección que ofrece la estrategia de adaptación seleccionada e introduzca su respuesta en la sección 4.3a. En caso de que la selección incluya más de una medida, establezca un nivel de protección agregado teniendo en cuenta las complementariedades entre las medidas de adaptación.</t>
  </si>
  <si>
    <t>4.2b</t>
  </si>
  <si>
    <t>Medidas de adaptación para combatir el frío extremo</t>
  </si>
  <si>
    <t>Indique hasta 10 medidas de adaptación del cuadro 4.2</t>
  </si>
  <si>
    <t>5. Para cada componente del edificio, determine el nivel de protección que ofrece la estrategia de adaptación seleccionada e introduzca su respuesta en la sección 4.3a. En caso de que la selección incluya más de una medida, establezca un nivel de protección agregado teniendo en cuenta las complementariedades entre las medidas de adaptación.</t>
  </si>
  <si>
    <t xml:space="preserve">6. La puntuación final de vulnerabilidad a cada componente se mostrará en la sección 4.4a. Puede considerarse que la protección frente al cambio climático ha tenido éxito cuando las vulnerabilidades residuales de todos los componentes del edificio (tras la aplicación de medidas de adaptación) se sitúan en un nivel «Bajo». Si no es así, modifique pertinentemente la estrategia de adaptación y repita la evaluación. </t>
  </si>
  <si>
    <t>4.3b</t>
  </si>
  <si>
    <t>4.4b</t>
  </si>
  <si>
    <t>Riesgo final de frío extremo</t>
  </si>
  <si>
    <t xml:space="preserve">7. Repita el ejercicio de protección frente al cambio climático para el frío extremo (secciones 4.1b - 4.4b del cuadro 4.1). </t>
  </si>
  <si>
    <r>
      <rPr>
        <b/>
        <sz val="13"/>
        <color theme="1"/>
        <rFont val="Roboto"/>
      </rPr>
      <t>Cuadro </t>
    </r>
    <r>
      <rPr>
        <b/>
        <sz val="13"/>
        <color theme="1"/>
        <rFont val="Roboto"/>
      </rPr>
      <t>4.2.</t>
    </r>
    <r>
      <rPr>
        <b/>
        <sz val="13"/>
        <color theme="1"/>
        <rFont val="Roboto"/>
      </rPr>
      <t xml:space="preserve"> </t>
    </r>
    <r>
      <rPr>
        <sz val="13"/>
        <color theme="1"/>
        <rFont val="Roboto"/>
      </rPr>
      <t xml:space="preserve">Medidas de adaptación para </t>
    </r>
    <r>
      <rPr>
        <sz val="13"/>
        <color theme="1"/>
        <rFont val="Roboto"/>
      </rPr>
      <t xml:space="preserve">la protección frente a </t>
    </r>
    <r>
      <rPr>
        <sz val="13"/>
        <color theme="1"/>
        <rFont val="Roboto"/>
      </rPr>
      <t>peligros relacionados con la temperatura</t>
    </r>
    <r>
      <rPr>
        <sz val="13"/>
        <color theme="1"/>
        <rFont val="Roboto"/>
      </rPr>
      <t xml:space="preserve"> </t>
    </r>
  </si>
  <si>
    <t>Para combatir las olas de calor y los incendios forestales</t>
  </si>
  <si>
    <t>Indique su respuesta. En caso de respuesta positiva, especifique las limitaciones .</t>
  </si>
  <si>
    <t>Aumentar la resistencia térmica de la envolvente del edificio para evitar el sobrecalentamiento y reducir el consumo de energía destinado a la refrigeración (p. ej., aislamiento de paredes y placas exteriores).</t>
  </si>
  <si>
    <t>Aplicar sistemas de aislamiento en unidades de equipos exteriores, cañerías y cableado.</t>
  </si>
  <si>
    <t>Ajustar la forma y orientación del edificio para optimizar su refrigeración.</t>
  </si>
  <si>
    <t>Aplicar técnicas de refrigeración pasiva y ventilación natural (p. ej., diseños de patios y atrios, chimeneas solares, etc.). </t>
  </si>
  <si>
    <t>Utilizar sistemas de ventilación mecánica energéticamente eficientes.</t>
  </si>
  <si>
    <t>Aplicar recubrimientos de albedo alto en pavimentos, aparcamientos y tejados.</t>
  </si>
  <si>
    <t>Instalar dispositivos de sombreado exteriores (p. ej., paramentos verticales, repisas de luz horizontales, etc.).</t>
  </si>
  <si>
    <t xml:space="preserve">Instalar dispositivos de sombreado activos en el exterior del edificio. Nota: no se recomienda en caso de edificios altos sometidos a fuertes ráfagas de viento. </t>
  </si>
  <si>
    <t>Usar sistemas de acristalamiento de alta eficiencia para minimizar las fugas de calor.</t>
  </si>
  <si>
    <t>Invertir en sistemas de calefacción, ventilación y aire acondicionado de alta eficiencia con filtros HEPA para capturar partículas suspendidas en el aire, humos y gases.</t>
  </si>
  <si>
    <t>Instalar tejados verdes para reducir la entrada de calor.</t>
  </si>
  <si>
    <t>Utilizar elementos paisajísticos (p. ej., árboles o setos) para proteger de la luz solar y reforzar el cinturón verde dando preferencia a especies vegetales autóctonas y adaptables (p. ej., variedades de plantas tolerantes a la sequía).</t>
  </si>
  <si>
    <t>Aumentar la capacidad de los sistemas de generación de energía de emergencia</t>
  </si>
  <si>
    <t>Instalar purificadores de aire (p. ej., purificadores de aire UV, filtros de partículas de alta eficiencia, etc.).</t>
  </si>
  <si>
    <r>
      <t xml:space="preserve">Instalar energías renovables </t>
    </r>
    <r>
      <rPr>
        <i/>
        <sz val="9"/>
        <color rgb="FF111111"/>
        <rFont val="Roboto"/>
      </rPr>
      <t>in situ</t>
    </r>
    <r>
      <rPr>
        <sz val="9"/>
        <color rgb="FF111111"/>
        <rFont val="Roboto"/>
      </rPr>
      <t xml:space="preserve"> con sistemas de almacenamiento de energía con baterías para minimizar la dependencia de la red.</t>
    </r>
    <r>
      <rPr>
        <sz val="9"/>
        <color rgb="FF111111"/>
        <rFont val="Roboto"/>
      </rPr>
      <t xml:space="preserve"> </t>
    </r>
    <r>
      <rPr>
        <sz val="9"/>
        <color rgb="FF111111"/>
        <rFont val="Roboto"/>
      </rPr>
      <t>Contempl</t>
    </r>
    <r>
      <rPr>
        <sz val="9"/>
        <color rgb="FF111111"/>
        <rFont val="Roboto"/>
      </rPr>
      <t>ar</t>
    </r>
    <r>
      <rPr>
        <sz val="9"/>
        <color rgb="FF111111"/>
        <rFont val="Roboto"/>
      </rPr>
      <t xml:space="preserve"> un diseño de mayor capacidad para cubrir los picos de demanda de electricidad.</t>
    </r>
  </si>
  <si>
    <t>Utilizar células resistentes al calor y materiales robustos para los componentes fotovoltaicos. Aplicar soluciones de refrigeración (p. ej., flujo de aire pasivo debajo de las estructuras de montaje) para bajar las temperaturas y mejorar la producción de energía.</t>
  </si>
  <si>
    <t>Aislar los sistemas de ventilación de los servicios de urgencias y permitir la recirculación del aire en situaciones de emergencia para mantener la calidad del aire interior en caso de incendio forestal.</t>
  </si>
  <si>
    <t>Actualizar el tamaño de diseño de las bombas de calor para cubrir el aumento de la demanda eléctrica durante las olas de calor.</t>
  </si>
  <si>
    <t>Para combatir el frío extremo y las nevadas intensas</t>
  </si>
  <si>
    <t>Revisar el diseño de refugios/tejados para que soporten altas cargas de nieve.</t>
  </si>
  <si>
    <t>Modificar la mezcla de hormigón para mejorar la resistencia a los ciclos de hielo y deshielo; aumentar la durabilidad y reducir la permeabilidad.</t>
  </si>
  <si>
    <t xml:space="preserve">Utilizar cubiertas de alta resistencia y durabilidad (p. ej., tejados metálicos, tejas de asfalto, etc.). </t>
  </si>
  <si>
    <t>Aislar los muros exteriores y los tejados empleando materiales duraderos adecuados para climas fríos (p. ej., fibra de vidrio, celulosa insuflada, espuma en aerosol, etc.).</t>
  </si>
  <si>
    <t>En las paredes interiores, utilizar recubrimientos térmicos eficientes para evitar fugas de calor hacia el exterior. En climas húmedos, se recomienda usar una barrera de vapor para limitar la cantidad de humedad que puede traspasar paredes y techos.</t>
  </si>
  <si>
    <t>Recurrir al rastreo térmico en tuberías expuestas a bajas temperaturas para evitar la congelación del agua o la solidificación de fluidos.</t>
  </si>
  <si>
    <t>Instalar contraventanas o equipos de aislamiento de ventanas para protegerse del frío extremo.</t>
  </si>
  <si>
    <t>Instalar protectores de canalones o soluciones de deshielo de canalones (es decir, cables calefactores) para proteger los canalones y el tejado de la acumulación de hielo.</t>
  </si>
  <si>
    <t>Instalar barandillas en todas las escaleras exteriores y entradas para evitar accidentes.</t>
  </si>
  <si>
    <t>Ajustar la forma y orientación del edificio para minimizar la pérdida de calor.</t>
  </si>
  <si>
    <t>Usar sistemas de acristalamiento de alta eficiencia (para minimizar la pérdida de calor).</t>
  </si>
  <si>
    <t xml:space="preserve">Utilizar claraboyas para atrapar el calor y la luz natural en las regiones frías. </t>
  </si>
  <si>
    <t>Podar los árboles que crezcan cerca de las líneas eléctricas.</t>
  </si>
  <si>
    <t>Aplicar recubrimientos repelentes de hielo en los paneles fotovoltaicos para reducir la adherencia del hielo; utilizar protecciones contra la nieve para evitar su acumulación.</t>
  </si>
  <si>
    <t>Aplicar soluciones anticongelantes a las bombas de calor; instalar cubiertas para proteger la unidad exterior de posibles acumulaciones de nieve.</t>
  </si>
  <si>
    <t>Aplicar un sistema de derretimiento de nieve en superficie (p. ej., sistema calefactado) en calzadas, aceras, cocheras, rampas de carga y escaleras para evitar la acumulación de hielo.</t>
  </si>
  <si>
    <t>Actualizar el tamaño del diseño de los paneles fotovoltaicos (y de las baterías) para cubrir el aumento de la demanda de electricidad (para calefacción) durante los días muy fríos.</t>
  </si>
  <si>
    <t>Cubrir los espacios exteriores para evitar la acumulación de nieve en las zonas de paso.</t>
  </si>
  <si>
    <t>Establecer lazos entre las instalaciones y las autoridades locales para una respuesta coordinada en caso de fenómenos meteorológicos extremos.</t>
  </si>
  <si>
    <t>Preparar protocolos de emergencia para evacuar a los usuarios a salas más cálidas (en caso de frío extremo).</t>
  </si>
  <si>
    <t>Aplicar planes de contingencia en caso de pérdida de rutas de acceso (p. ej., debido a incendios forestales o a la formación de hielo).</t>
  </si>
  <si>
    <t xml:space="preserve">Asegurarse de contar con suficientes suministros de reserva. </t>
  </si>
  <si>
    <t>Encargar suministros de emergencia (sal, palas, sopladores de nieve, mantas, etc.) para combatir los temporales de frío.</t>
  </si>
  <si>
    <t>Preparar un plan de contingencia que permita mantener operativas funciones sensibles durante cortes de electricidad prolongados.</t>
  </si>
  <si>
    <t xml:space="preserve">Planificar suministros de agua de emergencia alternativos (p. ej., pozos subterráneos o agua en superficie) para reducir la dependencia de la red de agua municipal (que puede verse limitada durante períodos prolongados de sequía) y aumentar el volumen de agua almacenada para extinguir incendios. </t>
  </si>
  <si>
    <r>
      <rPr>
        <sz val="14"/>
        <color rgb="FF660033"/>
        <rFont val="Roboto"/>
      </rPr>
      <t>Protección frente al cambio climático de los edificios -</t>
    </r>
    <r>
      <rPr>
        <sz val="14"/>
        <color rgb="FF660033"/>
        <rFont val="Roboto"/>
      </rPr>
      <t xml:space="preserve"> </t>
    </r>
    <r>
      <rPr>
        <b/>
        <sz val="14"/>
        <color rgb="FF660033"/>
        <rFont val="Roboto"/>
      </rPr>
      <t>P</t>
    </r>
    <r>
      <rPr>
        <b/>
        <sz val="14"/>
        <color rgb="FF660033"/>
        <rFont val="Roboto"/>
      </rPr>
      <t>eligros relacionados con el viento</t>
    </r>
  </si>
  <si>
    <r>
      <rPr>
        <b/>
        <sz val="24"/>
        <color theme="1"/>
        <rFont val="Roboto"/>
      </rPr>
      <t>PASO</t>
    </r>
    <r>
      <rPr>
        <b/>
        <sz val="24"/>
        <color theme="1"/>
        <rFont val="Roboto"/>
      </rPr>
      <t> </t>
    </r>
    <r>
      <rPr>
        <b/>
        <sz val="24"/>
        <color theme="1"/>
        <rFont val="Roboto"/>
      </rPr>
      <t>1.</t>
    </r>
    <r>
      <rPr>
        <b/>
        <sz val="24"/>
        <color theme="1"/>
        <rFont val="Roboto"/>
      </rPr>
      <t xml:space="preserve"> </t>
    </r>
    <r>
      <rPr>
        <b/>
        <sz val="24"/>
        <color theme="1"/>
        <rFont val="Roboto"/>
      </rPr>
      <t>PUNTÚE LA EXPOSICIÓN</t>
    </r>
    <r>
      <rPr>
        <sz val="24"/>
        <color theme="1"/>
        <rFont val="Roboto"/>
      </rPr>
      <t xml:space="preserve"> junto con la probabilidad de que se produzca un peligro climático</t>
    </r>
  </si>
  <si>
    <r>
      <rPr>
        <b/>
        <sz val="13"/>
        <color theme="1"/>
        <rFont val="Roboto"/>
      </rPr>
      <t>Cuadro </t>
    </r>
    <r>
      <rPr>
        <b/>
        <sz val="13"/>
        <color theme="1"/>
        <rFont val="Roboto"/>
      </rPr>
      <t>1.1.</t>
    </r>
    <r>
      <rPr>
        <b/>
        <sz val="13"/>
        <color theme="1"/>
        <rFont val="Roboto"/>
      </rPr>
      <t xml:space="preserve"> </t>
    </r>
    <r>
      <rPr>
        <sz val="13"/>
        <color theme="1"/>
        <rFont val="Roboto"/>
      </rPr>
      <t>E</t>
    </r>
    <r>
      <rPr>
        <sz val="13"/>
        <color theme="1"/>
        <rFont val="Roboto"/>
      </rPr>
      <t>xposición del edificio a vientos extremos</t>
    </r>
  </si>
  <si>
    <t xml:space="preserve">¿Está experimentando la región temporales de viento perturbadores que causan daños generalizados (p. ej., carreteras intransitables, cortes de electricidad, árboles arrancados de raíz, accidentes, etc.)? ¿Son frecuentes? </t>
  </si>
  <si>
    <r>
      <rPr>
        <sz val="9"/>
        <color theme="1" tint="0.249977111117893"/>
        <rFont val="Roboto"/>
      </rPr>
      <t>Se entiende por vientos extremos aquellos que superan los 60</t>
    </r>
    <r>
      <rPr>
        <sz val="9"/>
        <color theme="1" tint="0.249977111117893"/>
        <rFont val="Roboto"/>
      </rPr>
      <t> </t>
    </r>
    <r>
      <rPr>
        <sz val="9"/>
        <color theme="1" tint="0.249977111117893"/>
        <rFont val="Roboto"/>
      </rPr>
      <t>nudos(</t>
    </r>
    <r>
      <rPr>
        <sz val="9"/>
        <color theme="1" tint="0.249977111117893"/>
        <rFont val="Roboto"/>
      </rPr>
      <t>más de</t>
    </r>
    <r>
      <rPr>
        <sz val="9"/>
        <color theme="1" tint="0.249977111117893"/>
        <rFont val="Roboto"/>
      </rPr>
      <t> </t>
    </r>
    <r>
      <rPr>
        <sz val="9"/>
        <color theme="1" tint="0.249977111117893"/>
        <rFont val="Roboto"/>
      </rPr>
      <t xml:space="preserve">11 </t>
    </r>
    <r>
      <rPr>
        <sz val="9"/>
        <color theme="1" tint="0.249977111117893"/>
        <rFont val="Roboto"/>
      </rPr>
      <t xml:space="preserve">en la escala de </t>
    </r>
    <r>
      <rPr>
        <sz val="9"/>
        <color theme="1" tint="0.249977111117893"/>
        <rFont val="Roboto"/>
      </rPr>
      <t>Beaufort).</t>
    </r>
    <r>
      <rPr>
        <sz val="9"/>
        <color theme="1" tint="0.249977111117893"/>
        <rFont val="Roboto"/>
      </rPr>
      <t xml:space="preserve">  </t>
    </r>
    <r>
      <rPr>
        <sz val="9"/>
        <color theme="1" tint="0.249977111117893"/>
        <rFont val="Roboto"/>
      </rPr>
      <t xml:space="preserve">Responda </t>
    </r>
    <r>
      <rPr>
        <sz val="9"/>
        <color theme="1" tint="0.249977111117893"/>
        <rFont val="Roboto"/>
      </rPr>
      <t>«</t>
    </r>
    <r>
      <rPr>
        <b/>
        <sz val="9"/>
        <color theme="1" tint="0.249977111117893"/>
        <rFont val="Roboto"/>
      </rPr>
      <t>Sí</t>
    </r>
    <r>
      <rPr>
        <sz val="9"/>
        <color theme="1" tint="0.249977111117893"/>
        <rFont val="Roboto"/>
      </rPr>
      <t>»</t>
    </r>
    <r>
      <rPr>
        <sz val="9"/>
        <color theme="1" tint="0.249977111117893"/>
        <rFont val="Roboto"/>
      </rPr>
      <t xml:space="preserve"> cuando los vientos extremos se produzcan una vez al año o más a menudo</t>
    </r>
    <r>
      <rPr>
        <sz val="9"/>
        <color theme="1" tint="0.249977111117893"/>
        <rFont val="Roboto"/>
      </rPr>
      <t>; «</t>
    </r>
    <r>
      <rPr>
        <b/>
        <sz val="9"/>
        <color theme="1" tint="0.249977111117893"/>
        <rFont val="Roboto"/>
      </rPr>
      <t>Muy probable</t>
    </r>
    <r>
      <rPr>
        <sz val="9"/>
        <color theme="1" tint="0.249977111117893"/>
        <rFont val="Roboto"/>
      </rPr>
      <t>»</t>
    </r>
    <r>
      <rPr>
        <sz val="9"/>
        <color theme="1" tint="0.249977111117893"/>
        <rFont val="Roboto"/>
      </rPr>
      <t xml:space="preserve"> si los vientos extremos se repiten cada 5</t>
    </r>
    <r>
      <rPr>
        <sz val="9"/>
        <color theme="1" tint="0.249977111117893"/>
        <rFont val="Roboto"/>
      </rPr>
      <t> </t>
    </r>
    <r>
      <rPr>
        <sz val="9"/>
        <color theme="1" tint="0.249977111117893"/>
        <rFont val="Roboto"/>
      </rPr>
      <t>años en promedio;</t>
    </r>
    <r>
      <rPr>
        <sz val="9"/>
        <color theme="1" tint="0.249977111117893"/>
        <rFont val="Roboto"/>
      </rPr>
      <t xml:space="preserve"> «</t>
    </r>
    <r>
      <rPr>
        <b/>
        <sz val="9"/>
        <color theme="1" tint="0.249977111117893"/>
        <rFont val="Roboto"/>
      </rPr>
      <t>Probable</t>
    </r>
    <r>
      <rPr>
        <sz val="9"/>
        <color theme="1" tint="0.249977111117893"/>
        <rFont val="Roboto"/>
      </rPr>
      <t>»</t>
    </r>
    <r>
      <rPr>
        <sz val="9"/>
        <color theme="1" tint="0.249977111117893"/>
        <rFont val="Roboto"/>
      </rPr>
      <t xml:space="preserve"> si se producen, pero con menor frecuencia</t>
    </r>
    <r>
      <rPr>
        <sz val="9"/>
        <color theme="1" tint="0.249977111117893"/>
        <rFont val="Roboto"/>
      </rPr>
      <t>;</t>
    </r>
    <r>
      <rPr>
        <sz val="9"/>
        <color theme="1" tint="0.249977111117893"/>
        <rFont val="Roboto"/>
      </rPr>
      <t xml:space="preserve"> y </t>
    </r>
    <r>
      <rPr>
        <sz val="9"/>
        <color theme="1" tint="0.249977111117893"/>
        <rFont val="Roboto"/>
      </rPr>
      <t>«</t>
    </r>
    <r>
      <rPr>
        <b/>
        <sz val="9"/>
        <color theme="1" tint="0.249977111117893"/>
        <rFont val="Roboto"/>
      </rPr>
      <t>No</t>
    </r>
    <r>
      <rPr>
        <sz val="9"/>
        <color theme="1" tint="0.249977111117893"/>
        <rFont val="Roboto"/>
      </rPr>
      <t>»</t>
    </r>
    <r>
      <rPr>
        <sz val="9"/>
        <color theme="1" tint="0.249977111117893"/>
        <rFont val="Roboto"/>
      </rPr>
      <t xml:space="preserve"> si la región nunca ha sufrido </t>
    </r>
    <r>
      <rPr>
        <sz val="9"/>
        <color theme="1" tint="0.249977111117893"/>
        <rFont val="Roboto"/>
      </rPr>
      <t xml:space="preserve">ningún </t>
    </r>
    <r>
      <rPr>
        <sz val="9"/>
        <color theme="1" tint="0.249977111117893"/>
        <rFont val="Roboto"/>
      </rPr>
      <t>episodio de vientos extremos.</t>
    </r>
    <r>
      <rPr>
        <sz val="9"/>
        <color theme="1" tint="0.249977111117893"/>
        <rFont val="Roboto"/>
      </rPr>
      <t xml:space="preserve"> </t>
    </r>
  </si>
  <si>
    <t xml:space="preserve">¿Está ubicada la instalación en un frente costero? En caso afirmativo, ¿está experimentando la región olas excepcionalmente altas (superiores a 10 metros)?                                       </t>
  </si>
  <si>
    <r>
      <rPr>
        <sz val="9"/>
        <color theme="1" tint="0.249977111117893"/>
        <rFont val="Roboto"/>
      </rPr>
      <t>Los vientos suelen ser mucho más fuertes en las regiones costeras que en el interior.</t>
    </r>
    <r>
      <rPr>
        <sz val="9"/>
        <color theme="1" tint="0.249977111117893"/>
        <rFont val="Roboto"/>
      </rPr>
      <t xml:space="preserve"> </t>
    </r>
    <r>
      <rPr>
        <sz val="9"/>
        <color theme="1" tint="0.249977111117893"/>
        <rFont val="Roboto"/>
      </rPr>
      <t xml:space="preserve">Unas </t>
    </r>
    <r>
      <rPr>
        <sz val="9"/>
        <color theme="1" tint="0.249977111117893"/>
        <rFont val="Roboto"/>
      </rPr>
      <t xml:space="preserve">olas excepcionalmente altas en las regiones costeras </t>
    </r>
    <r>
      <rPr>
        <sz val="9"/>
        <color theme="1" tint="0.249977111117893"/>
        <rFont val="Roboto"/>
      </rPr>
      <t>suelen asociarse a episodios de</t>
    </r>
    <r>
      <rPr>
        <sz val="9"/>
        <color theme="1" tint="0.249977111117893"/>
        <rFont val="Roboto"/>
      </rPr>
      <t xml:space="preserve"> viento</t>
    </r>
    <r>
      <rPr>
        <sz val="9"/>
        <color theme="1" tint="0.249977111117893"/>
        <rFont val="Roboto"/>
      </rPr>
      <t>s</t>
    </r>
    <r>
      <rPr>
        <sz val="9"/>
        <color theme="1" tint="0.249977111117893"/>
        <rFont val="Roboto"/>
      </rPr>
      <t xml:space="preserve"> extrem</t>
    </r>
    <r>
      <rPr>
        <sz val="9"/>
        <color theme="1" tint="0.249977111117893"/>
        <rFont val="Roboto"/>
      </rPr>
      <t>o</t>
    </r>
    <r>
      <rPr>
        <sz val="9"/>
        <color theme="1" tint="0.249977111117893"/>
        <rFont val="Roboto"/>
      </rPr>
      <t>s.</t>
    </r>
    <r>
      <rPr>
        <sz val="9"/>
        <color theme="1" tint="0.249977111117893"/>
        <rFont val="Roboto"/>
      </rPr>
      <t xml:space="preserve"> </t>
    </r>
    <r>
      <rPr>
        <sz val="9"/>
        <color theme="1" tint="0.249977111117893"/>
        <rFont val="Roboto"/>
      </rPr>
      <t xml:space="preserve">Responda </t>
    </r>
    <r>
      <rPr>
        <sz val="9"/>
        <color theme="1" tint="0.249977111117893"/>
        <rFont val="Roboto"/>
      </rPr>
      <t>«</t>
    </r>
    <r>
      <rPr>
        <b/>
        <sz val="9"/>
        <color theme="1" tint="0.249977111117893"/>
        <rFont val="Roboto"/>
      </rPr>
      <t>Sí</t>
    </r>
    <r>
      <rPr>
        <sz val="9"/>
        <color theme="1" tint="0.249977111117893"/>
        <rFont val="Roboto"/>
      </rPr>
      <t>»</t>
    </r>
    <r>
      <rPr>
        <sz val="9"/>
        <color theme="1" tint="0.249977111117893"/>
        <rFont val="Roboto"/>
      </rPr>
      <t xml:space="preserve"> cuando la instalación esté ubicada en un frente costero y se producen olas excepcionalmente altas una vez al año o más a menudo</t>
    </r>
    <r>
      <rPr>
        <sz val="9"/>
        <color theme="1" tint="0.249977111117893"/>
        <rFont val="Roboto"/>
      </rPr>
      <t>;</t>
    </r>
    <r>
      <rPr>
        <sz val="9"/>
        <color theme="1" tint="0.249977111117893"/>
        <rFont val="Roboto"/>
      </rPr>
      <t xml:space="preserve"> </t>
    </r>
    <r>
      <rPr>
        <sz val="9"/>
        <color theme="1" tint="0.249977111117893"/>
        <rFont val="Roboto"/>
      </rPr>
      <t>«</t>
    </r>
    <r>
      <rPr>
        <b/>
        <sz val="9"/>
        <color theme="1" tint="0.249977111117893"/>
        <rFont val="Roboto"/>
      </rPr>
      <t>Muy probable</t>
    </r>
    <r>
      <rPr>
        <sz val="9"/>
        <color theme="1" tint="0.249977111117893"/>
        <rFont val="Roboto"/>
      </rPr>
      <t>»</t>
    </r>
    <r>
      <rPr>
        <sz val="9"/>
        <color theme="1" tint="0.249977111117893"/>
        <rFont val="Roboto"/>
      </rPr>
      <t xml:space="preserve">' si las olas excepcionalmente altas se repiten cada </t>
    </r>
    <r>
      <rPr>
        <sz val="9"/>
        <color theme="1" tint="0.249977111117893"/>
        <rFont val="Roboto"/>
      </rPr>
      <t>2-</t>
    </r>
    <r>
      <rPr>
        <sz val="9"/>
        <color theme="1" tint="0.249977111117893"/>
        <rFont val="Roboto"/>
      </rPr>
      <t>5</t>
    </r>
    <r>
      <rPr>
        <sz val="9"/>
        <color theme="1" tint="0.249977111117893"/>
        <rFont val="Roboto"/>
      </rPr>
      <t> </t>
    </r>
    <r>
      <rPr>
        <sz val="9"/>
        <color theme="1" tint="0.249977111117893"/>
        <rFont val="Roboto"/>
      </rPr>
      <t xml:space="preserve">años en promedio; </t>
    </r>
    <r>
      <rPr>
        <sz val="9"/>
        <color theme="1" tint="0.249977111117893"/>
        <rFont val="Roboto"/>
      </rPr>
      <t>«</t>
    </r>
    <r>
      <rPr>
        <b/>
        <sz val="9"/>
        <color theme="1" tint="0.249977111117893"/>
        <rFont val="Roboto"/>
      </rPr>
      <t>Probable</t>
    </r>
    <r>
      <rPr>
        <sz val="9"/>
        <color theme="1" tint="0.249977111117893"/>
        <rFont val="Roboto"/>
      </rPr>
      <t>»</t>
    </r>
    <r>
      <rPr>
        <sz val="9"/>
        <color theme="1" tint="0.249977111117893"/>
        <rFont val="Roboto"/>
      </rPr>
      <t xml:space="preserve"> si se producen, pero con menor frecuencia</t>
    </r>
    <r>
      <rPr>
        <sz val="9"/>
        <color theme="1" tint="0.249977111117893"/>
        <rFont val="Roboto"/>
      </rPr>
      <t>;</t>
    </r>
    <r>
      <rPr>
        <sz val="9"/>
        <color theme="1" tint="0.249977111117893"/>
        <rFont val="Roboto"/>
      </rPr>
      <t xml:space="preserve"> y </t>
    </r>
    <r>
      <rPr>
        <sz val="9"/>
        <color theme="1" tint="0.249977111117893"/>
        <rFont val="Roboto"/>
      </rPr>
      <t>«</t>
    </r>
    <r>
      <rPr>
        <b/>
        <sz val="9"/>
        <color theme="1" tint="0.249977111117893"/>
        <rFont val="Roboto"/>
      </rPr>
      <t>No</t>
    </r>
    <r>
      <rPr>
        <sz val="9"/>
        <color theme="1" tint="0.249977111117893"/>
        <rFont val="Roboto"/>
      </rPr>
      <t xml:space="preserve">» </t>
    </r>
    <r>
      <rPr>
        <sz val="9"/>
        <color theme="1" tint="0.249977111117893"/>
        <rFont val="Roboto"/>
      </rPr>
      <t>si la instalación no está ubicada en un frente costero.</t>
    </r>
    <r>
      <rPr>
        <sz val="9"/>
        <color theme="1" tint="0.249977111117893"/>
        <rFont val="Roboto"/>
      </rPr>
      <t xml:space="preserve"> </t>
    </r>
  </si>
  <si>
    <t xml:space="preserve">¿Ha sufrido la región algún huracán? </t>
  </si>
  <si>
    <t xml:space="preserve">Aunque Europa rara vez sufre huracanes, en los últimos 20 años las regiones costeras de Europa Occidental (Portugal, Irlanda, Reino Unido, etc.) se han visto afectadas por los remanentes de huracanes. Las previsiones apuntan a un aumento de la intensidad de los huracanes, por lo que el riesgo de sufrir vientos extremos seguirá creciendo. </t>
  </si>
  <si>
    <t xml:space="preserve">Puntuación actual de exposición: </t>
  </si>
  <si>
    <t>Nivel actual de exposición:</t>
  </si>
  <si>
    <t>Consulte las proyecciones climáticas regionales en el atlas interactivo del IPCC (https://interactive-atlas.ipcc.ch) para determinar cómo se prevé que cambien los patrones de viento debido al cambio climático y definir un multiplicador del cambio climático que se utilizará para la estimación de los niveles de exposición futuros. Cuando estén disponibles, consulte las proyecciones climáticas a escala reducida para precisar su respuesta.</t>
  </si>
  <si>
    <r>
      <rPr>
        <b/>
        <sz val="13"/>
        <color rgb="FF000000"/>
        <rFont val="Roboto"/>
      </rPr>
      <t>Cuadro </t>
    </r>
    <r>
      <rPr>
        <b/>
        <sz val="13"/>
        <color rgb="FF000000"/>
        <rFont val="Roboto"/>
      </rPr>
      <t>1.2</t>
    </r>
    <r>
      <rPr>
        <sz val="13"/>
        <color rgb="FF000000"/>
        <rFont val="Roboto"/>
      </rPr>
      <t>.</t>
    </r>
    <r>
      <rPr>
        <sz val="13"/>
        <color rgb="FF000000"/>
        <rFont val="Roboto"/>
      </rPr>
      <t xml:space="preserve"> </t>
    </r>
    <r>
      <rPr>
        <sz val="13"/>
        <color rgb="FF000000"/>
        <rFont val="Roboto"/>
      </rPr>
      <t>Proyecciones climáticas</t>
    </r>
  </si>
  <si>
    <t>¿Cuál es la probabilidad de que se produzcan vientos más fuertes en el futuro?</t>
  </si>
  <si>
    <t>Consulte las proyecciones regionales del IPCC sobre calor extremo. Interprete el sentido del cambio (creciente o decreciente) y el nivel de confianza asociado (alto o bajo) para calcular el respectivo multiplicador del cambio climático.</t>
  </si>
  <si>
    <t xml:space="preserve">Puntuación futura de exposición: </t>
  </si>
  <si>
    <t xml:space="preserve">Nivel futuro de exposición: </t>
  </si>
  <si>
    <r>
      <rPr>
        <b/>
        <sz val="13"/>
        <color theme="1"/>
        <rFont val="Roboto"/>
      </rPr>
      <t>Cuadro </t>
    </r>
    <r>
      <rPr>
        <b/>
        <sz val="13"/>
        <color theme="1"/>
        <rFont val="Roboto"/>
      </rPr>
      <t>2.1.</t>
    </r>
    <r>
      <rPr>
        <sz val="13"/>
        <color theme="1"/>
        <rFont val="Roboto"/>
      </rPr>
      <t xml:space="preserve"> </t>
    </r>
    <r>
      <rPr>
        <sz val="13"/>
        <color theme="1"/>
        <rFont val="Roboto"/>
      </rPr>
      <t>Evaluación de la sensibilidad a</t>
    </r>
    <r>
      <rPr>
        <sz val="13"/>
        <color theme="1"/>
        <rFont val="Roboto"/>
      </rPr>
      <t xml:space="preserve"> vientos extremos y tormentas de viento basada en componentes</t>
    </r>
  </si>
  <si>
    <t>Sensibilidad a vientos extremos</t>
  </si>
  <si>
    <t>Capacidad de adaptación a vientos extremos</t>
  </si>
  <si>
    <t xml:space="preserve">¿Existe algún refugio para tornados al que puedan ser trasladados los ocupantes en caso de emergencia? </t>
  </si>
  <si>
    <r>
      <rPr>
        <sz val="9"/>
        <color theme="0" tint="-4.9989318521683403E-2"/>
        <rFont val="Roboto"/>
      </rPr>
      <t xml:space="preserve"> </t>
    </r>
    <r>
      <rPr>
        <sz val="9"/>
        <color theme="0" tint="-4.9989318521683403E-2"/>
        <rFont val="Roboto"/>
      </rPr>
      <t>[</t>
    </r>
    <r>
      <rPr>
        <b/>
        <sz val="9"/>
        <color theme="0" tint="-4.9989318521683403E-2"/>
        <rFont val="Roboto"/>
      </rPr>
      <t>0</t>
    </r>
    <r>
      <rPr>
        <sz val="9"/>
        <color theme="0" tint="-4.9989318521683403E-2"/>
        <rFont val="Roboto"/>
      </rPr>
      <t>:</t>
    </r>
    <r>
      <rPr>
        <sz val="9"/>
        <color theme="0" tint="-4.9989318521683403E-2"/>
        <rFont val="Roboto"/>
      </rPr>
      <t xml:space="preserve"> </t>
    </r>
    <r>
      <rPr>
        <sz val="9"/>
        <color theme="0" tint="-4.9989318521683403E-2"/>
        <rFont val="Roboto"/>
      </rPr>
      <t xml:space="preserve">Sí = la conexión </t>
    </r>
    <r>
      <rPr>
        <sz val="9"/>
        <color theme="0" tint="-4.9989318521683403E-2"/>
        <rFont val="Roboto"/>
      </rPr>
      <t xml:space="preserve">de fijación </t>
    </r>
    <r>
      <rPr>
        <sz val="9"/>
        <color theme="0" tint="-4.9989318521683403E-2"/>
        <rFont val="Roboto"/>
      </rPr>
      <t xml:space="preserve">tiene múltiples redundancias, </t>
    </r>
    <r>
      <rPr>
        <b/>
        <sz val="9"/>
        <color theme="0" tint="-4.9989318521683403E-2"/>
        <rFont val="Roboto"/>
      </rPr>
      <t>3:</t>
    </r>
    <r>
      <rPr>
        <sz val="9"/>
        <color theme="0" tint="-4.9989318521683403E-2"/>
        <rFont val="Roboto"/>
      </rPr>
      <t xml:space="preserve"> </t>
    </r>
    <r>
      <rPr>
        <sz val="9"/>
        <color theme="0" tint="-4.9989318521683403E-2"/>
        <rFont val="Roboto"/>
      </rPr>
      <t>N</t>
    </r>
    <r>
      <rPr>
        <sz val="9"/>
        <color theme="0" tint="-4.9989318521683403E-2"/>
        <rFont val="Roboto"/>
      </rPr>
      <t>o = la conexión de fijación tiene un único punto de fallo]</t>
    </r>
  </si>
  <si>
    <r>
      <rPr>
        <sz val="9"/>
        <color theme="0" tint="-4.9989318521683403E-2"/>
        <rFont val="Roboto"/>
      </rPr>
      <t>[</t>
    </r>
    <r>
      <rPr>
        <b/>
        <sz val="9"/>
        <color theme="0" tint="-4.9989318521683403E-2"/>
        <rFont val="Roboto"/>
      </rPr>
      <t>3:</t>
    </r>
    <r>
      <rPr>
        <sz val="9"/>
        <color theme="0" tint="-4.9989318521683403E-2"/>
        <rFont val="Roboto"/>
      </rPr>
      <t xml:space="preserve"> </t>
    </r>
    <r>
      <rPr>
        <sz val="9"/>
        <color theme="0" tint="-4.9989318521683403E-2"/>
        <rFont val="Roboto"/>
      </rPr>
      <t>Sí | 0:</t>
    </r>
    <r>
      <rPr>
        <sz val="9"/>
        <color theme="0" tint="-4.9989318521683403E-2"/>
        <rFont val="Roboto"/>
      </rPr>
      <t xml:space="preserve"> </t>
    </r>
    <r>
      <rPr>
        <sz val="9"/>
        <color theme="0" tint="-4.9989318521683403E-2"/>
        <rFont val="Roboto"/>
      </rPr>
      <t>N</t>
    </r>
    <r>
      <rPr>
        <sz val="9"/>
        <color theme="0" tint="-4.9989318521683403E-2"/>
        <rFont val="Roboto"/>
      </rPr>
      <t>o]</t>
    </r>
  </si>
  <si>
    <r>
      <rPr>
        <vertAlign val="superscript"/>
        <sz val="8"/>
        <color theme="1"/>
        <rFont val="Roboto"/>
      </rPr>
      <t xml:space="preserve">1 </t>
    </r>
    <r>
      <rPr>
        <sz val="8"/>
        <color theme="1"/>
        <rFont val="Roboto"/>
      </rPr>
      <t xml:space="preserve">Los elementos </t>
    </r>
    <r>
      <rPr>
        <sz val="8"/>
        <color theme="1"/>
        <rFont val="Roboto"/>
      </rPr>
      <t>finos</t>
    </r>
    <r>
      <rPr>
        <sz val="8"/>
        <color theme="1"/>
        <rFont val="Roboto"/>
      </rPr>
      <t xml:space="preserve">, como antenas, chimeneas o muros cortina, son más propensos a </t>
    </r>
    <r>
      <rPr>
        <sz val="8"/>
        <color theme="1"/>
        <rFont val="Roboto"/>
      </rPr>
      <t xml:space="preserve">deformarse </t>
    </r>
    <r>
      <rPr>
        <sz val="8"/>
        <color theme="1"/>
        <rFont val="Roboto"/>
      </rPr>
      <t>cuando se ven sometidos a ráfagas de viento laterales.</t>
    </r>
    <r>
      <rPr>
        <sz val="8"/>
        <color theme="1"/>
        <rFont val="Roboto"/>
      </rPr>
      <t xml:space="preserve"> </t>
    </r>
  </si>
  <si>
    <t>Protección frente al cambio climático de los edificios - Peligros relacionados con el viento</t>
  </si>
  <si>
    <r>
      <rPr>
        <b/>
        <sz val="24"/>
        <color rgb="FF000000"/>
        <rFont val="Roboto"/>
      </rPr>
      <t>PASO</t>
    </r>
    <r>
      <rPr>
        <b/>
        <sz val="24"/>
        <color rgb="FF000000"/>
        <rFont val="Roboto"/>
      </rPr>
      <t> </t>
    </r>
    <r>
      <rPr>
        <b/>
        <sz val="24"/>
        <color rgb="FF000000"/>
        <rFont val="Roboto"/>
      </rPr>
      <t>3.</t>
    </r>
    <r>
      <rPr>
        <sz val="24"/>
        <color rgb="FF000000"/>
        <rFont val="Roboto"/>
      </rPr>
      <t xml:space="preserve"> </t>
    </r>
    <r>
      <rPr>
        <sz val="24"/>
        <color rgb="FF000000"/>
        <rFont val="Roboto"/>
      </rPr>
      <t>EVALUACIÓN PRELIMINAR DE RIESGOS</t>
    </r>
  </si>
  <si>
    <t>VIENTO</t>
  </si>
  <si>
    <t>MEDIO</t>
  </si>
  <si>
    <t>MÁXIMO</t>
  </si>
  <si>
    <r>
      <rPr>
        <b/>
        <sz val="10"/>
        <color theme="1"/>
        <rFont val="Roboto"/>
      </rPr>
      <t xml:space="preserve">Puntuación inicial del riesgo de </t>
    </r>
    <r>
      <rPr>
        <b/>
        <sz val="10"/>
        <color theme="1"/>
        <rFont val="Roboto"/>
      </rPr>
      <t>VIENTOS EXTREMOS</t>
    </r>
    <r>
      <rPr>
        <b/>
        <sz val="10"/>
        <color theme="1"/>
        <rFont val="Roboto"/>
      </rPr>
      <t xml:space="preserve"> </t>
    </r>
    <r>
      <rPr>
        <sz val="8"/>
        <color theme="1"/>
        <rFont val="Roboto"/>
      </rPr>
      <t>(</t>
    </r>
    <r>
      <rPr>
        <sz val="8"/>
        <color theme="1"/>
        <rFont val="Roboto"/>
      </rPr>
      <t>datos transferidos del p</t>
    </r>
    <r>
      <rPr>
        <sz val="8"/>
        <color theme="1"/>
        <rFont val="Roboto"/>
      </rPr>
      <t>aso</t>
    </r>
    <r>
      <rPr>
        <sz val="8"/>
        <color theme="1"/>
        <rFont val="Roboto"/>
      </rPr>
      <t> </t>
    </r>
    <r>
      <rPr>
        <sz val="8"/>
        <color theme="1"/>
        <rFont val="Roboto"/>
      </rPr>
      <t>3)</t>
    </r>
  </si>
  <si>
    <t>Medidas de adaptación para combatir los vientos extremos</t>
  </si>
  <si>
    <r>
      <rPr>
        <sz val="9"/>
        <color theme="1"/>
        <rFont val="Roboto"/>
      </rPr>
      <t>Responda [</t>
    </r>
    <r>
      <rPr>
        <b/>
        <sz val="9"/>
        <color rgb="FF000000"/>
        <rFont val="Roboto"/>
      </rPr>
      <t xml:space="preserve"> </t>
    </r>
    <r>
      <rPr>
        <b/>
        <sz val="9"/>
        <color rgb="FF000000"/>
        <rFont val="Roboto"/>
      </rPr>
      <t>«Bajo»</t>
    </r>
    <r>
      <rPr>
        <b/>
        <sz val="9"/>
        <color rgb="FF000000"/>
        <rFont val="Roboto"/>
      </rPr>
      <t xml:space="preserve"> o </t>
    </r>
    <r>
      <rPr>
        <b/>
        <sz val="9"/>
        <color rgb="FF000000"/>
        <rFont val="Roboto"/>
      </rPr>
      <t>«Alto»</t>
    </r>
    <r>
      <rPr>
        <b/>
        <sz val="9"/>
        <color rgb="FF000000"/>
        <rFont val="Roboto"/>
      </rPr>
      <t>]</t>
    </r>
    <r>
      <rPr>
        <sz val="9"/>
        <color rgb="FF000000"/>
        <rFont val="Roboto"/>
      </rPr>
      <t xml:space="preserve"> o [</t>
    </r>
    <r>
      <rPr>
        <b/>
        <sz val="9"/>
        <color rgb="FF000000"/>
        <rFont val="Roboto"/>
      </rPr>
      <t xml:space="preserve">deje en blanco </t>
    </r>
    <r>
      <rPr>
        <sz val="9"/>
        <color rgb="FF000000"/>
        <rFont val="Roboto"/>
      </rPr>
      <t>] en caso de que ninguna de las medidas de adaptación previstas resulte aplicable al componente específico.</t>
    </r>
  </si>
  <si>
    <t>Riesgo final de vientos extremos</t>
  </si>
  <si>
    <r>
      <rPr>
        <b/>
        <sz val="13"/>
        <color theme="1"/>
        <rFont val="Roboto"/>
      </rPr>
      <t>Cuadro </t>
    </r>
    <r>
      <rPr>
        <b/>
        <sz val="13"/>
        <color theme="1"/>
        <rFont val="Roboto"/>
      </rPr>
      <t>4.2.</t>
    </r>
    <r>
      <rPr>
        <b/>
        <sz val="13"/>
        <color theme="1"/>
        <rFont val="Roboto"/>
      </rPr>
      <t xml:space="preserve"> </t>
    </r>
    <r>
      <rPr>
        <sz val="13"/>
        <color theme="1"/>
        <rFont val="Roboto"/>
      </rPr>
      <t xml:space="preserve">Medidas de adaptación para la protección </t>
    </r>
    <r>
      <rPr>
        <sz val="13"/>
        <color theme="1"/>
        <rFont val="Roboto"/>
      </rPr>
      <t xml:space="preserve">frente a </t>
    </r>
    <r>
      <rPr>
        <sz val="13"/>
        <color theme="1"/>
        <rFont val="Roboto"/>
      </rPr>
      <t>vientos extremos</t>
    </r>
  </si>
  <si>
    <t>Cambiar el emplazamiento y la disposición del edificio para reducir los impactos del viento.</t>
  </si>
  <si>
    <t>Aplicar un diseño de tejado resistente al viento (p. ej., opciones de paneles múltiples o tejas metálicas para cubiertas).</t>
  </si>
  <si>
    <t>Asegurarse de que las estructuras altas y los tejados de gran envergadura sean resistentes al viento (es decir, que estén diseñados para soportar cargas mayores y que estén ubicados en un recinto resistente al viento y escombros).</t>
  </si>
  <si>
    <t>Anclar/atornillar las estructuras, los equipos, las cañerías y los accesorios.</t>
  </si>
  <si>
    <t>Usar cristales resistentes a los impactos en las ventanas.</t>
  </si>
  <si>
    <t>Construir salas seguras para albergar unidades críticas (como las UCI de los hospitales) y albergar a sus ocupantes.</t>
  </si>
  <si>
    <t>Instalar paneles cortavientos alrededor del edificio.</t>
  </si>
  <si>
    <t>Utilizar elementos paisajísticos y árboles para crear barreras naturales contra el viento.</t>
  </si>
  <si>
    <t>Aplicar tecnologías de telecomunicación alternativas que aumenten la redundancia y fiabilidad durante cortes de electricidad (p. ej., teléfono VoIP en la nube).</t>
  </si>
  <si>
    <t>Mitigar los peligros de desplome (p. ej., chimeneas, postes y árboles).</t>
  </si>
  <si>
    <t xml:space="preserve"> Instalar estructuras cubiertas para proteger los equipos exteriores de los escombros arrastrados por el viento.</t>
  </si>
  <si>
    <t>Mejorar las especificaciones de montaje de los paneles solares.</t>
  </si>
  <si>
    <t>Someter los equipos fotovoltaicos a pruebas rigurosas para garantizar su fijación.</t>
  </si>
  <si>
    <t>Instalar salas de control y equipos sensibles en salas sin ventanas.</t>
  </si>
  <si>
    <t>Medidas específicas para centros de salud</t>
  </si>
  <si>
    <t xml:space="preserve"> Configurar un sistema de generación de energía de emergencia principal y otro de reserva (por si el principal falla durante un corte de electricidad) y conéctelos a los compartimentos/equipos críticos. </t>
  </si>
  <si>
    <t>Ampliar la capacidad de almacenamiento de combustible de los generadores principales y de emergencia para mitigar la dependencia de la red y minimizar cualquier interrupción durante los cortes de electricidad.</t>
  </si>
  <si>
    <t>Sustituir los sistemas operativos de ordenadores de sobremesa en hospitales por soluciones basadas en la nube.</t>
  </si>
  <si>
    <t>Utilizar dispositivos permanentes de recogida de polvo en las entradas (p. ej., sistemas de ranuras, rejillas o verjas, en todas las entradas principales).</t>
  </si>
  <si>
    <t xml:space="preserve">Invertir en sistemas de alerta temprana y establecer protocolos de emergencia que incluyan la evacuación preventiva y el apagado de equipos críticos. </t>
  </si>
  <si>
    <t>Disponer de un sistema de alarma que no dependa de la electricidad (como una bocina de aire comprimido o un megáfono) para utilizarlo en caso de cortes de electricidad.</t>
  </si>
  <si>
    <t>Despejar el inmueble e inmovilizar cualquier objeto que pueda convertirse en proyectil durante una tormenta.</t>
  </si>
  <si>
    <t>Viento</t>
  </si>
  <si>
    <t>Agua</t>
  </si>
  <si>
    <t>Calor extremo</t>
  </si>
  <si>
    <t>Centro de salud</t>
  </si>
  <si>
    <t>Emplazamiento (incluidos espacios exteriores, entradas, aparcamientos, etc.)</t>
  </si>
  <si>
    <t>Elementos exteriores dañados/desestabilizados (p. ej., luminarias, marquesinas, etc.). Caída de árboles. Lesiones a visitantes o víctimas mortales. Fallos en las líneas eléctricas que provocan incendios.</t>
  </si>
  <si>
    <t xml:space="preserve">Entradas inundadas; interrupción/cancelación de los servicios de autobús (dejando a los alumnos varados en las escuelas). </t>
  </si>
  <si>
    <t>Temperaturas exteriores muy altas agudizadas por los efectos de isla de calor.</t>
  </si>
  <si>
    <t>Acumulación de hielo en pasarelas, cocheras, rampas de carga y escaleras; riesgo de accidentes; accesibilidad reducida.</t>
  </si>
  <si>
    <t>Armazón del edificio (incluidos cimientos, marco estructural, paredes, aperturas, tejado, etc.)</t>
  </si>
  <si>
    <t xml:space="preserve">En función de la intensidad de las ráfagas de viento:  ventanas rotas, pérdida del revestimiento, impactos en paredes y tejados de escombros arrastrados por el viento, tejas dañadas o arrancadas por el viento, deformación de las cerchas de la cubierta, desmoronamiento total de la estructura del edificio, etc. </t>
  </si>
  <si>
    <t>Fallos en la cimentación/estructura: hundimientos, socavones, alzamientos e inclinaciones. Penetración de humedad/agua, infestación/contaminación por moho (si el agua de la inundación está contaminada con sustancias químicas o biológicas tóxicas). Entradas inundadas. Fugas de agua y agua estancada.</t>
  </si>
  <si>
    <t>Degradación acelerada de los materiales de construcción. Reducción de la resistencia térmica de la envolvente del edificio y flujo incontrolable de calor hacia el interior. Aumento del riesgo de estabilidad si los armazones estructurales están expuestos a temperaturas muy elevadas provocadas por incendios forestales.</t>
  </si>
  <si>
    <t xml:space="preserve">Puentes térmicos, interior insuficientemente aislado, penetración de humedad (en climas húmedos), pérdida incontrolable de calor. Ciclos de hielo y deshielo que aceleran la degradación de los materiales. Carbonatación del acero (en zonas húmedas). Capas de nieve pesadas que dañan las tejas de la cubierta, formación de diques de hielo. Canalones obstruidos por el hielo. Fugas de agua. </t>
  </si>
  <si>
    <t>Sistemas de tuberías (para suministro de agua, evacuación de aguas residuales y drenaje)</t>
  </si>
  <si>
    <t>Canalones abollados, sueltos o caídos.</t>
  </si>
  <si>
    <t>Roturas/obstrucción de tuberías, desbordamiento de aliviaderos y rebose del alcantarillado sanitario (entrada de aguas residuales sin tratar en edificios).</t>
  </si>
  <si>
    <t>Rotura de tuberías, incendio/explosión (en caso de trasvase de gas).</t>
  </si>
  <si>
    <t>Congelación del agua o solidificación de los fluidos en tránsito.</t>
  </si>
  <si>
    <t>Calefacción, ventilación y aire acondicionado (incluidas calderas, conductos de aire, radiadores y unidades de aire acondicionado)</t>
  </si>
  <si>
    <t xml:space="preserve">Levantamiento o vuelco de unidades exteriores (si no están bien atornilladas/montadas). </t>
  </si>
  <si>
    <t>Daños en componentes eléctricos que provocan fallos de funcionamiento y cortocircuitos. Cierre en caso de cortes de electricidad. Corrosión de piezas metálicas. La entrada de agua en los conductos de aire puede hacer circular aire nocivo.</t>
  </si>
  <si>
    <t>Baja eficiencia o cierre (en caso de cortes de electricidad). Aumento de la temperatura ambiente. Entrada de humo y gases contaminantes procedentes de incendios forestales en el interior del edificio a través del sistema de ventilación. Filtros de calefacción, ventilación y aire acondicionado obstruidos/contaminados. La acumulación de residuos de humo en aspas, motores, conexiones eléctricas y otras piezas sensibles reduce la eficacia y provoca averías.</t>
  </si>
  <si>
    <t xml:space="preserve">Cierre en caso de cortes de electricidad (debido a sobrecarga de la red eléctrica). Corrosión de las piezas metálicas expuestas a la nieve y a temperaturas bajo cero. </t>
  </si>
  <si>
    <t xml:space="preserve">El equipamiento electromecánico (p. ej., salas de máquinas, centrales eléctricas, generadores de emergencia, transformadores, etc.). </t>
  </si>
  <si>
    <t>Cortes de electricidad (en caso de cables derribados o dañados por objetos arrastrados por el viento, etc.) que provocan la desconexión o el mal funcionamiento de los equipos electromecánicos. Daños por impacto/mecánicos (si el equipo no está montado correctamente).</t>
  </si>
  <si>
    <t>Apagado del generador (por sobrecarga, entorno inundado, bajo nivel de combustible, etc.). Avería en la sala de máquinas del ascensor. Daños en equipos eléctricos (p. ej., conmutadores en paralelo, interruptores de transferencia, etc.) causados por rayos o sobrecargas (después de un corte de electricidad).</t>
  </si>
  <si>
    <t>Cierre en caso de cortes de electricidad (por sobrecarga de la red eléctrica). Fallos eléctricos causados por sobrecargas (tras un corte de electricidad). Sobrecalentamiento y aumento del riesgo de averías y fallos cuando se superan las temperaturas normales de funcionamiento.</t>
  </si>
  <si>
    <t>Cierre en caso de cortes de electricidad (debido a sobrecarga de la red eléctrica). Fallos eléctricos causados por sobrecargas (tras un corte de electricidad).</t>
  </si>
  <si>
    <t>Equipos informáticos y redes (incluidos servidores, soportes, CCTV, centralitas, UPS, etc.)</t>
  </si>
  <si>
    <t>Pérdida del servicio durante cortes de electricidad; vuelco de servidores/soportes (si no están montados correctamente) que provoca daños permanentes o mal funcionamiento en equipos encapsulados; daños en las cámaras de vigilancia.</t>
  </si>
  <si>
    <t>Pérdida de comunicaciones; cortocircuitos o daños electrónicos (cuando se mojan componentes electrónicos).</t>
  </si>
  <si>
    <t>Pérdida de comunicaciones (en caso de cortes de electricidad).</t>
  </si>
  <si>
    <t>Instalación fotovoltaica (incluidos paneles solares, inversores y baterías)</t>
  </si>
  <si>
    <t>Cuando las estructuras de soporte están desestabilizadas (si no están bien diseñadas), los escombros arrastrados por el aire podrían dañar la superficie de los paneles fotovoltaicos.</t>
  </si>
  <si>
    <t>Los cortocircuitos provocan daños/mal funcionamiento si se moja el cableado eléctrico. Agrietamiento y rotura de paneles en granizadas violentas.</t>
  </si>
  <si>
    <t>Paneles y espejos dañados por una densa capa de nieve. Corrosión de los componentes metálicos del inversor y fallos de funcionamiento. Daños por cortocircuitos/mal funcionamiento cuando se moja el cableado eléctrico. La acumulación de nieve y hielo en los paneles solares disminuye su eficacia cuando más se necesita (es decir, durante días muy fríos en los que la demanda de energía para calefacción es máxima).</t>
  </si>
  <si>
    <t>Bombas de calor</t>
  </si>
  <si>
    <t xml:space="preserve">Levantamiento o vuelco de unidades externas (si no están bien atornilladas/montadas). </t>
  </si>
  <si>
    <t xml:space="preserve">Pérdida de capacidad de calefacción o refrigeración durante los cortes de electricidad. Daños en los componentes eléctricos de la bomba de calor causados por sobrecargas.  Las inundaciones y aguas estancadas pueden dañar los componentes eléctricos de la bomba de calor y reducir su eficacia. </t>
  </si>
  <si>
    <t xml:space="preserve">Al depender en gran medida de las temperaturas exteriores, el rendimiento de las bombas de calor puede disminuir considerablemente durante los días muy calurosos, lo que se traduce en un aumento de la temperatura ambiente. Cierre en caso de cortes de electricidad (debido a sobrecarga de la red eléctrica). Acumulación de residuos de humo en los componentes mecánicos de la bomba de calor, lo que acelera su desgaste, provoca averías y reduce su rendimiento. </t>
  </si>
  <si>
    <t xml:space="preserve">Cuando las temperaturas descienden por debajo del punto de congelación, la eficiencia de las bombas de calor se ve considerablemente afectada. Como consecuencia:  el consumo de energía aumenta y la capacidad de calefacción se reduce, lo que ocasiona incomodidad a los usuarios. El hielo intenso daña las aspas, las bobinas exteriores y otros componentes de los ventiladores. </t>
  </si>
  <si>
    <t>Red de suministro (p. ej., agua municipal, red eléctrica, gas, etc.)</t>
  </si>
  <si>
    <t>Las líneas eléctricas dañadas por objetos arrastrados por el viento pueden provocar escasez o cortes de electricidad.</t>
  </si>
  <si>
    <t>Escasez o cortes de electricidad. Escasez de agua. Interrupción del funcionamiento de los sistemas de calefacción/aire acondicionado. Reflujo de aguas residuales y aumento del riesgo de contaminación del agua.</t>
  </si>
  <si>
    <t>Escasez o cortes de electricidad. Daños en las líneas eléctricas .causados por incendios forestales La restricción del acceso al agua municipal (durante períodos prolongados de sequía) perturba el funcionamiento de las instalaciones de higiene y el uso de equipos médicos (de hospitales).</t>
  </si>
  <si>
    <t>Pérdida del suministro de agua por congelación de las cañerías principales (si no están instaladas por debajo de la línea de congelación). Daños en las líneas eléctricas (provocados por la rotura de ramas a causa del peso de la nieve). Escasez o cortes de electricidad.</t>
  </si>
  <si>
    <t>Conexiones de transporte</t>
  </si>
  <si>
    <t>Cierre de carreteras por árboles caídos, escombros arrastrados por el viento, etc. que obstaculizan el acceso a las instalaciones o las hacen inseguras. Interrupción de los servicios de ambulancias, bomberos, autobuses escolares, etc.</t>
  </si>
  <si>
    <t xml:space="preserve">Tramos de carretera inundados y cierre de carreteras. Interrupción de los servicios de transporte hacia/desde la instalación (p. ej., ambulancias, camiones de bomberos, etc.), ocupantes varados y escasez de suministros (en caso de interrupción prolongada). </t>
  </si>
  <si>
    <t>La paralización del tráfico durante los incendios forestales obstruye el servicio de ambulancias.</t>
  </si>
  <si>
    <t>Carreteras heladas o bloqueadas por la nieve, interrupción de los servicios de transporte hacia/desde la instalación (p. ej., ambulancias, camiones de bomberos, autobuses escolares, etc.), escasez de suministros.</t>
  </si>
  <si>
    <t>Sistemas municipales de recogida de aguas pluviales y de alcantarillado</t>
  </si>
  <si>
    <t xml:space="preserve">Reflujo de aguas residuales a la instalación y aumento del riesgo de contaminación del agua. Indisponibilidad de servicios municipales de gestión de residuos. </t>
  </si>
  <si>
    <t>Indisponibilidad de servicios municipales de gestión de residuos en caso de aumento de la actividad de patógenos y parásitos (causado por la subida de las temperaturas).</t>
  </si>
  <si>
    <t>Habitaciones de pacientes</t>
  </si>
  <si>
    <t>Escombros arrastrados por el viento a través de ventanas rotas; ventanas/paneles divisorios dañados/inclinados; lesiones causadas por muebles/equipos que se desploman o vuelcan.</t>
  </si>
  <si>
    <t xml:space="preserve">Entrada de agua; cortes de electricidad; pérdida de dispositivos de respiración asistida. </t>
  </si>
  <si>
    <t>El aumento repentino de los casos de golpes de calor y asma en la comunidad durante los días de mucho calor puede incrementar el número de visitas al hospital, y desbordar la capacidad del centro. Temperaturas ambiente fuera del rango típico de confort. Baja calidad del aire interior si entran partículas de humo (procedentes de incendios forestales) en el sistema de calefacción, ventilación y aire acondicionado. Cortes de electricidad, pérdida de dispositivos de respiración asistida.</t>
  </si>
  <si>
    <t>Habitaciones con aislamiento deficiente. Bajas temperaturas interiores. Incomodidad de los usuarios.</t>
  </si>
  <si>
    <t>Quirófanos</t>
  </si>
  <si>
    <t>Escombros arrastrados por el viento a través de ventanas rotas. Cortes de electricidad que paralizan las operaciones. Daños/mal funcionamiento de equipos sensibles.</t>
  </si>
  <si>
    <t xml:space="preserve">Entrada de agua; cortes de electricidad; interrupción de las intervenciones quirúrgicas de alto riesgo; pérdida de dispositivos de respiración asistida y equipos críticos. </t>
  </si>
  <si>
    <t>Cortes de electricidad; interrupción de las intervenciones quirúrgicas de alto riesgo; pérdida de dispositivos de respiración asistida y equipos críticos; iluminación de baja calidad durante las intervenciones quirúrgicas.</t>
  </si>
  <si>
    <t>Equipo médico</t>
  </si>
  <si>
    <t>Cese del servicio o funcionamiento deficiente en caso de cortes de electricidad.</t>
  </si>
  <si>
    <t>Los equipos médicos se apagan durante los cortes de electricidad, lo que aumenta los riesgos médicos para los pacientes cuya vida depende de equipos médicos y de asistencia que necesitan electricidad; equipos obsoletos o inoperativos; exposición a radiación; corte o reducción del flujo de gases terapéuticos, fugas de gas/materiales peligrosos.</t>
  </si>
  <si>
    <t>Explosión (cuando se expone al fuego y a temperaturas muy altas). Apagado de equipos médicos durante cortes de electricidad.</t>
  </si>
  <si>
    <t>Los equipos médicos se apagan o funcionan mal durante los cortes de electricidad, lo que aumenta los riesgos médicos para los pacientes cuya vida depende de equipos médicos y de asistencia que necesitan electricidad; reducción del flujo de gas terapéutico.</t>
  </si>
  <si>
    <t>Almacenes y trasteros</t>
  </si>
  <si>
    <t>Lesiones causadas por la caída o el volcado de muebles.</t>
  </si>
  <si>
    <t>Entrada de agua; fuga de residuos peligrosos; pérdida de suministros médicos.</t>
  </si>
  <si>
    <t>Cortes de electricidad, contaminación/deterioro de productos farmacéuticos sensibles a la temperatura.</t>
  </si>
  <si>
    <t>Habitaciones con aislamiento deficiente; descenso de las temperaturas interiores, posibilidad de entrada de agua y aparición de moho en los sótanos; riesgo de inundación si revientan las tuberías de agua, pérdida/deterioro de suministros médicos.</t>
  </si>
  <si>
    <t>Generador de reserva</t>
  </si>
  <si>
    <t xml:space="preserve">El fallo de los dispositivos de conmutación en paralelo/transferencia (en caso de corte de electricidad repentino) puede impedir el arranque del motor o la conexión con el generador. </t>
  </si>
  <si>
    <t>Apagado del generador (por sobrecarga, entorno inundado, bajo nivel de combustible, etc.); fallos eléctricos por sobrecarga de la red; mayores riesgos médicos e interrupción de importantes servicios sanitarios dependientes de la electricidad (p. ej., servicios de oxígeno).</t>
  </si>
  <si>
    <t>Apagado del generador por sobrecarga; fallos eléctricos causados por sobrecarga; mayores riesgos médicos e interrupción de importantes servicios sanitarios que dependen de la electricidad (p. ej., servicios de oxígeno).</t>
  </si>
  <si>
    <t>Colegio</t>
  </si>
  <si>
    <t>Pérdida del servicio durante cortes de electricidad; vuelco de servidores/soportes (si no están montados correctamente) que provoca daños permanentes o mal funcionamiento en equipos encapsulados; daños en las cámaras de vigilancia.</t>
  </si>
  <si>
    <t>Cierre de carreteras por árboles caídos, escombros arrastrados por el viento, etc. que obstaculizan el acceso a las instalaciones o las hacen inseguras. Interrupción de los servicios de ambulancias, bomberos, autobuses escolares, etc.</t>
  </si>
  <si>
    <t>Aulas y laboratorios</t>
  </si>
  <si>
    <t>Escombros arrastrados por el viento a través de ventanas rotas. Daños/inclinación de los paneles de las paredes; ventanas rotas; lesiones causadas por la caída o inclinación de muebles; daños en el frágil material de laboratorio; cortes de electricidad.</t>
  </si>
  <si>
    <t>Habitaciones inundadas, daños a los bienes del colegio/estudiantes; entrada de agua, la condensación y la humedad favorecen la proliferación de moho y otros microorganismos afines que crean condiciones insalubres para los estudiantes; averías o daños en equipos de laboratorio sensibles.</t>
  </si>
  <si>
    <t>Temperaturas ambiente fuera del rango típico de confort; baja calidad del aire si entran partículas de humo (procedentes de incendios forestales) en el colegio a través de las ventanas o del sistema de calefacción, ventilación y aire acondicionado; cortes de electricidad que pueden entorpecer la actividad docente.</t>
  </si>
  <si>
    <t>Habitaciones con aislamiento deficiente; bajas temperaturas interiores; incomodidad de profesores y estudiantes.</t>
  </si>
  <si>
    <t>Gimnasio interior (incluidos aparatos de gimnasia, taquillas, etc.)</t>
  </si>
  <si>
    <t>Daños/inclinación de los paneles de las paredes; ventanas rotas; lesiones causadas por la caída o inclinación de los muebles/equipos deportivos.</t>
  </si>
  <si>
    <t>Los gimnasios (situados normalmente en plantas bajas) son más susceptibles de sufrir inundaciones, contaminación por moho y reflujos de aguas residuales.</t>
  </si>
  <si>
    <t>Temperaturas ambiente fuera del rango típico de confort; baja calidad del aire si entran partículas de humo (procedentes de incendios forestales) en el colegio a través de las ventas y el sistema de calefacción, ventilación y aire acondicionado.</t>
  </si>
  <si>
    <t>Los gimnasios (situados normalmente en plantas bajas) son más vulnerables a la entrada de agua, acumulación de moho en sótanos e inundaciones (si revientan las tuberías de agua).</t>
  </si>
  <si>
    <t>Laboratorios informáticos</t>
  </si>
  <si>
    <t>Las sobrecargas o los cortes de electricidad repentinos pueden provocar daños en los ordenadores y un mal funcionamiento de los equipos; pantallas de ordenador rotas o estropeadas.</t>
  </si>
  <si>
    <t>Los cables mojados y las subidas de tensión pueden estropear ordenadores y pantallas.</t>
  </si>
  <si>
    <t>Sobrecalentamiento y aumento del riesgo de averías y fallos de funcionamiento cuando se superan las temperaturas normales de funcionamiento.</t>
  </si>
  <si>
    <t>Las sobrecargas o los cortes de electricidad repentinos pueden provocar daños en los ordenadores y un mal funcionamiento en los equipos.</t>
  </si>
  <si>
    <t>Patios escolares (incluidos patios y equipos de parques infantiles)</t>
  </si>
  <si>
    <t xml:space="preserve">Elementos exteriores (p. ej., luminarias, toldos, etc.) y equipos de parques infantiles (p. ej., columpios, toboganes, escaladores, etc.) dañados o desestabilizados; caída de árboles; estudiantes lesionados. </t>
  </si>
  <si>
    <t>Agua estancada y acumulación de suciedad/barro, lo que aumenta el riesgo de lesiones; cierre del colegio hasta que finalicen las operaciones de limpieza.</t>
  </si>
  <si>
    <t xml:space="preserve">El calor extremo puede ser molesto para los estudiantes (sobre todo en patios escolares de zonas urbanas con poca vegetación); los pavimentos de los patios y los materiales de acero (usados en bancos y equipos de los parques infantiles) reflejan la radiación aumentando el efecto de isla de calor; degradación acelerada de pavimentos y superficies metálicas. </t>
  </si>
  <si>
    <t>Mayor riesgo de accidentes en pasarelas cubiertas de nieve y escalones helados; agrietamiento de pavimentos rígidos (y superficies de canchas); corrosión de equipos metálicos de parques infantiles.</t>
  </si>
  <si>
    <t>Edificio público y de oficinas</t>
  </si>
  <si>
    <t>Grandes espacios interiores (p. ej., auditorios y salas de espera)</t>
  </si>
  <si>
    <t>Daños/inclinación de los paneles de las paredes; daños en los equipos montados en las paredes si no están fijados correctamente; ventanas rotas, pérdida de funcionalidad, mayor riesgo de lesiones debido a la mayor utilización del espacio.</t>
  </si>
  <si>
    <t>Habitaciones inundadas, daños a los bienes; entrada de agua, condensación y humedad.</t>
  </si>
  <si>
    <t>Mayor afluencia de visitantes a los edificios públicos que se utilizan como espacios refrigerados (para la protección de los ciudadanos de temperaturas exteriores muy elevadas). Aumento de las necesidades de aire acondicionado (no cubiertas por la capacidad existente). Ventilación deficiente de los espacios interiores. Cortes de electricidad (debidos a la sobrecarga de la red) que perturban la actividad económica.</t>
  </si>
  <si>
    <t>Habitaciones con aislamiento deficiente; bajas temperaturas interiores, incomodidad de los usuarios; cortes de electricidad (debidos a la sobrecarga de la red) que provocan perturbación de la actividad económica.</t>
  </si>
  <si>
    <t>Despachos</t>
  </si>
  <si>
    <t>Escombros arrastrados por el viento a través de ventanas rotas, daño/inclinación de los paneles de las paredes; cortes de electricidad.</t>
  </si>
  <si>
    <t>Los cortes de electricidad (debido a sobrecarga de la red) pueden perturbar la actividad económica; una temperatura ambiente fuera del rango típico de confort puede crear molestias y problemas de salud.</t>
  </si>
  <si>
    <t>Habitaciones con aislamiento deficiente; bajas temperaturas interiores, incomodidad de los usuarios; cortes de electricidad.</t>
  </si>
  <si>
    <t xml:space="preserve">Centros de mando y control </t>
  </si>
  <si>
    <t>Paralización de las operaciones en caso de cortes de electricidad. Pérdida de comunicaciones; daños/mal funcionamiento de equipos electrónicos sensibles.</t>
  </si>
  <si>
    <t>Los cables mojados y las subidas de tensión pueden estropear ordenadores, servidores y pantallas; pérdida de comunicaciones/servicio.</t>
  </si>
  <si>
    <t xml:space="preserve">Los cortes de electricidad interrumpirán las operaciones, aumentando el riesgo de fallos y mal funcionamiento si se sobrecalientan los equipos electrónicos. </t>
  </si>
  <si>
    <t>Pérdida de comunicaciones en caso de cortes de electricidad, averías y fallos electrónicos.</t>
  </si>
  <si>
    <t>Archivos</t>
  </si>
  <si>
    <t>Desplome o inclinación de muebles pesados.</t>
  </si>
  <si>
    <t xml:space="preserve">Los archivos (situados normalmente en plantas bajas) son más propensos a sufrir inundaciones, contaminación por moho y reflujos de aguas residuales, lo que puede provocar pérdidas de documentos y manuscritos y daños irrecuperables en bienes valiosos. </t>
  </si>
  <si>
    <t xml:space="preserve">Los archivos (situados normalmente en plantas bajas) son más propensos a la entrada de agua y a la acumulación de moho en sótanos y a las inundaciones (si revientan las tuberías de agua), lo que puede provocar pérdidas de documentos y manuscritos y daños irrecuperables en bienes valiosos. </t>
  </si>
  <si>
    <t xml:space="preserve">Fallos de los dispositivos de conmutación (en caso de corte repentino del suministro eléctrico) que impiden el arranque del motor o la conexión con el generador. </t>
  </si>
  <si>
    <t xml:space="preserve">Parada del generador por sobrecarga, lo que dificulta operaciones críticas. Fallo del cuadro eléctrico provocado por una subida de tensión. </t>
  </si>
  <si>
    <t>Parada del generador por sobrecarga; averías eléctricas causadas por sobrecargas; perturbación de la actividad económica.</t>
  </si>
  <si>
    <t>Edificio residencial</t>
  </si>
  <si>
    <t>TODOS LOS COMPONENTES - Evaluación simplificada</t>
  </si>
  <si>
    <t xml:space="preserve">Daños en el exterior (levantamiento del tejado, rotura de ventanas) o incluso destrucción total. Pérdidas de potencia, mal funcionamiento de aparatos electrónicos sensibles (televisiones, ordenadores, rúters informáticos) debido a subidas repentinas de tensión; desmontaje/vuelco de unidades exteriores de aire acondicionado; árboles arrancados en el exterior del edificio; riesgo de accidentes por escombros arrastrados por el aire. </t>
  </si>
  <si>
    <t>Cortes de electricidad; inundación de sótanos, entradas e interiores; presencia de moho (en el sótano); obstrucción de las alcantarillas; pérdida del servicio de Internet/teléfono; daños por cortocircuito de equipos eléctricos (televisiones, ordenadores, etc.).</t>
  </si>
  <si>
    <t xml:space="preserve">Intemperies exteriores que afectan a la estética del edificio (p. ej., cambio de color, desconchado del revestimiento). Menor rendimiento del aire acondicionado cuando la temperatura del aire exterior es muy alta; mayor consumo de energía para aire acondicionado; cortes de electricidad (en caso de sobrecarga de la red); temperaturas altas en las habitaciones que incomodan a los ocupantes. Incendios forestales: daños en el exterior (paredes ennegrecidas, cristales rotos, ventanas y puertas destruidas) o destrucción total. Los ocupantes expuestos al humo de los incendios forestales pueden sufrir graves problemas de salud; obstrucción de los filtros de aire acondicionado que provoca averías graves. </t>
  </si>
  <si>
    <t>Acumulación de hielo en pasarelas, cocheras, rampas de carga y escaleras; riesgo de accidentes; accesibilidad reducida. Cortes de electricidad; pérdida del servicio de Internet/teléfono; daños por cortocircuito de equipos eléctricos (televisiones, ordenadores, etc.). Bajas temperaturas interiores que incomodan a los usuarios. Pérdida del suministro de agua por congelación de las cañerías principales (si no están instaladas por debajo de la línea de congelación).</t>
  </si>
  <si>
    <t>Antes de la aplicación de las medidas de adaptación</t>
  </si>
  <si>
    <t xml:space="preserve">Olas de calor </t>
  </si>
  <si>
    <t>Incendios forestales</t>
  </si>
  <si>
    <t>Frío extremo y nevadas intensas</t>
  </si>
  <si>
    <t>Inundaciones</t>
  </si>
  <si>
    <t>Corrimientos de tierras</t>
  </si>
  <si>
    <t>Vientos extremos y huracanes</t>
  </si>
  <si>
    <t xml:space="preserve">Riesgo inicial del edificio: </t>
  </si>
  <si>
    <t>Riesgo de interdependencias:</t>
  </si>
  <si>
    <r>
      <rPr>
        <b/>
        <sz val="16"/>
        <color theme="1"/>
        <rFont val="Roboto"/>
      </rPr>
      <t xml:space="preserve">Lista de </t>
    </r>
    <r>
      <rPr>
        <b/>
        <sz val="16"/>
        <color rgb="FF000000"/>
        <rFont val="Roboto"/>
      </rPr>
      <t xml:space="preserve">componentes de </t>
    </r>
    <r>
      <rPr>
        <b/>
        <sz val="16"/>
        <color rgb="FFC00000"/>
        <rFont val="Roboto"/>
      </rPr>
      <t>alto riesgo</t>
    </r>
    <r>
      <rPr>
        <b/>
        <sz val="16"/>
        <color rgb="FF000000"/>
        <rFont val="Roboto"/>
      </rPr>
      <t>:</t>
    </r>
    <r>
      <rPr>
        <b/>
        <sz val="16"/>
        <color rgb="FF000000"/>
        <rFont val="Roboto"/>
      </rPr>
      <t xml:space="preserve"> </t>
    </r>
  </si>
  <si>
    <t>Después de la aplicación de las medidas de adaptación</t>
  </si>
  <si>
    <t>Resumen de las medidas de adaptación (por peligro)</t>
  </si>
  <si>
    <t>1.</t>
  </si>
  <si>
    <t>2.</t>
  </si>
  <si>
    <t>3.</t>
  </si>
  <si>
    <t>4.</t>
  </si>
  <si>
    <t>5.</t>
  </si>
  <si>
    <t>6.</t>
  </si>
  <si>
    <t>7.</t>
  </si>
  <si>
    <t>8.</t>
  </si>
  <si>
    <t>9.</t>
  </si>
  <si>
    <t>10.</t>
  </si>
  <si>
    <r>
      <t xml:space="preserve">Invertir en un sistema </t>
    </r>
    <r>
      <rPr>
        <i/>
        <sz val="9"/>
        <color theme="1"/>
        <rFont val="Roboto"/>
      </rPr>
      <t>minisplit</t>
    </r>
    <r>
      <rPr>
        <sz val="9"/>
        <color theme="1"/>
        <rFont val="Roboto"/>
      </rPr>
      <t xml:space="preserve"> sin conductos para mejorar la circulación del aire de los sistemas de calefacción, ventilación y aire acondicionado.</t>
    </r>
  </si>
  <si>
    <t>Una ola de calor es un período de tiempo inusualmente caluroso (es decir, normalmente 5 °C por encima de la media histórica) que dura varios días o incluso semanas.  Si una región ya registra una frecuencia creciente de olas de calor, lo más probable es que siga haciéndolo.</t>
  </si>
  <si>
    <t>Los episodios de temperaturas muy altas, superiores a 40 °C, pueden ser devastadores para las poblaciones expuestas, además de aumentar el riesgo de incendios forestales.</t>
  </si>
  <si>
    <r>
      <t>Las sequías son períodos prolongados de precipitaciones muy bajas que provocan escasez de agua. Responda «</t>
    </r>
    <r>
      <rPr>
        <b/>
        <sz val="9"/>
        <color theme="1" tint="0.249977111117893"/>
        <rFont val="Roboto"/>
      </rPr>
      <t>Sí</t>
    </r>
    <r>
      <rPr>
        <sz val="9"/>
        <color theme="1" tint="0.249977111117893"/>
        <rFont val="Roboto"/>
      </rPr>
      <t>» si el período de sequía más reciente fue hace menos de 25 años; «</t>
    </r>
    <r>
      <rPr>
        <b/>
        <sz val="9"/>
        <color theme="1" tint="0.249977111117893"/>
        <rFont val="Roboto"/>
      </rPr>
      <t>Muy probable</t>
    </r>
    <r>
      <rPr>
        <sz val="9"/>
        <color theme="1" tint="0.249977111117893"/>
        <rFont val="Roboto"/>
      </rPr>
      <t>» si se registró hace 25-50 años; «</t>
    </r>
    <r>
      <rPr>
        <b/>
        <sz val="9"/>
        <color theme="1" tint="0.249977111117893"/>
        <rFont val="Roboto"/>
      </rPr>
      <t>Probable</t>
    </r>
    <r>
      <rPr>
        <sz val="9"/>
        <color theme="1" tint="0.249977111117893"/>
        <rFont val="Roboto"/>
      </rPr>
      <t>» si se produjo hace más de 50 años; y</t>
    </r>
    <r>
      <rPr>
        <b/>
        <sz val="9"/>
        <color theme="1" tint="0.249977111117893"/>
        <rFont val="Roboto"/>
      </rPr>
      <t xml:space="preserve"> </t>
    </r>
    <r>
      <rPr>
        <sz val="9"/>
        <color theme="1" tint="0.249977111117893"/>
        <rFont val="Roboto"/>
      </rPr>
      <t>«</t>
    </r>
    <r>
      <rPr>
        <b/>
        <sz val="9"/>
        <color theme="1" tint="0.249977111117893"/>
        <rFont val="Roboto"/>
      </rPr>
      <t>No</t>
    </r>
    <r>
      <rPr>
        <sz val="9"/>
        <color theme="1" tint="0.249977111117893"/>
        <rFont val="Roboto"/>
      </rPr>
      <t xml:space="preserve">» si la región no ha sufrido sequías graves en el pasado. </t>
    </r>
  </si>
  <si>
    <t>¿Se supera la cota de los 40 °C más a menudo que en el pasado?</t>
  </si>
  <si>
    <r>
      <rPr>
        <i/>
        <vertAlign val="superscript"/>
        <sz val="10"/>
        <color theme="1"/>
        <rFont val="Calibri"/>
        <family val="2"/>
        <charset val="161"/>
        <scheme val="minor"/>
      </rPr>
      <t xml:space="preserve">1 </t>
    </r>
    <r>
      <rPr>
        <i/>
        <sz val="10"/>
        <color theme="1"/>
        <rFont val="Calibri"/>
        <family val="2"/>
        <charset val="161"/>
        <scheme val="minor"/>
      </rPr>
      <t>La definición de «temperatura elevada» puede variar de una región a otra. En general, se consideran elevadas las temperaturas que superan la media mensual en más de 5 °C.</t>
    </r>
  </si>
  <si>
    <t>Indique su respuesta. En caso de respuesta positiva, especifique las limitaciones.</t>
  </si>
  <si>
    <t>El rendimiento de los paneles fotovoltaicos disminuye en torno a un 0,5 % cada vez que la temperatura sube un 1 °C. La exposición prolongada a temperaturas elevadas provoca un envejecimiento más rápido del material. La instalación fotovoltaica es insuficiente para cubrir la demanda energética de la instalación (que se espera que alcance máximos durante los días muy calurosos).</t>
  </si>
  <si>
    <t>El equipamiento electromecánico (p. ej., salas de máquinas, centrales eléctricas, generadores de emergencia, transformadores, etc.)</t>
  </si>
  <si>
    <t>0.9</t>
  </si>
  <si>
    <t>0.8</t>
  </si>
  <si>
    <t>1.2</t>
  </si>
  <si>
    <t>1.3</t>
  </si>
  <si>
    <t>1.5</t>
  </si>
  <si>
    <r>
      <rPr>
        <b/>
        <sz val="20"/>
        <color theme="1"/>
        <rFont val="Roboto"/>
      </rPr>
      <t xml:space="preserve">RESULTADOS. </t>
    </r>
    <r>
      <rPr>
        <sz val="20"/>
        <color rgb="FF000000"/>
        <rFont val="Roboto"/>
      </rPr>
      <t>RIESGOS CLIMÁTICOS ANTES Y DESPUÉS DE LA APLICACIÓN DE LAS MEDIDAS DE ADAPTACIÓN</t>
    </r>
  </si>
  <si>
    <t>* si su respuesta es afirmativa, responda también «Sí» a las preguntas P1.2 y P1.3</t>
  </si>
  <si>
    <t>** si su respuesta es afirmativa, responda también «Sí» a la pregunta P1.3</t>
  </si>
  <si>
    <t>Responda teniendo en cuenta el año en el que se produjo la inundación más reciente. [0]: &gt;100 años; [1]: 50-100 años; [2]: 20-50 años; [3]&lt; 20 años.</t>
  </si>
  <si>
    <t>[3: Sí | 0: No]</t>
  </si>
  <si>
    <t>Ya se ha seleccionado el multiplicador adecuado para España</t>
  </si>
  <si>
    <t>Internal</t>
  </si>
  <si>
    <t>External</t>
  </si>
  <si>
    <t xml:space="preserve">Riesgo actualizado del edificio: </t>
  </si>
  <si>
    <t xml:space="preserve">Riesgo actualizado de interdependencias: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</si>
</sst>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3" x14ac:knownFonts="1">
    <font>
      <sz val="11"/>
      <color theme="1"/>
      <name val="Calibri"/>
      <family val="2"/>
      <scheme val="minor"/>
    </font>
    <font>
      <sz val="11"/>
      <color theme="1"/>
      <name val="Calibri"/>
      <family val="2"/>
      <charset val="161"/>
      <scheme val="minor"/>
    </font>
    <font>
      <b/>
      <sz val="16"/>
      <color theme="0"/>
      <name val="Roboto"/>
    </font>
    <font>
      <b/>
      <sz val="13"/>
      <color theme="1"/>
      <name val="Roboto"/>
    </font>
    <font>
      <sz val="9"/>
      <color theme="0"/>
      <name val="Roboto"/>
    </font>
    <font>
      <sz val="8"/>
      <color theme="0"/>
      <name val="Roboto"/>
    </font>
    <font>
      <sz val="7"/>
      <color theme="0"/>
      <name val="Roboto"/>
    </font>
    <font>
      <b/>
      <sz val="7"/>
      <color theme="0"/>
      <name val="Roboto"/>
    </font>
    <font>
      <b/>
      <sz val="7"/>
      <color theme="1"/>
      <name val="Roboto"/>
    </font>
    <font>
      <b/>
      <sz val="7"/>
      <color theme="1" tint="4.9989318521683403E-2"/>
      <name val="Roboto"/>
    </font>
    <font>
      <b/>
      <sz val="9"/>
      <color theme="0"/>
      <name val="Roboto"/>
    </font>
    <font>
      <sz val="10"/>
      <color theme="1"/>
      <name val="Calibri"/>
      <family val="2"/>
      <scheme val="minor"/>
    </font>
    <font>
      <sz val="10"/>
      <color theme="1"/>
      <name val="Roboto"/>
    </font>
    <font>
      <sz val="9"/>
      <color theme="1"/>
      <name val="Roboto"/>
    </font>
    <font>
      <sz val="9"/>
      <color theme="1" tint="0.249977111117893"/>
      <name val="Roboto"/>
    </font>
    <font>
      <sz val="11"/>
      <color theme="1"/>
      <name val="Roboto"/>
    </font>
    <font>
      <sz val="8"/>
      <color theme="1" tint="0.249977111117893"/>
      <name val="Roboto"/>
    </font>
    <font>
      <b/>
      <sz val="14"/>
      <color rgb="FF7E003F"/>
      <name val="Roboto"/>
    </font>
    <font>
      <b/>
      <sz val="9"/>
      <color theme="1" tint="4.9989318521683403E-2"/>
      <name val="Roboto"/>
    </font>
    <font>
      <b/>
      <sz val="10"/>
      <color theme="0"/>
      <name val="Roboto"/>
    </font>
    <font>
      <sz val="9"/>
      <name val="Roboto"/>
    </font>
    <font>
      <sz val="9"/>
      <color rgb="FF333333"/>
      <name val="Roboto"/>
    </font>
    <font>
      <sz val="8"/>
      <color theme="0" tint="-0.499984740745262"/>
      <name val="Roboto"/>
    </font>
    <font>
      <sz val="8"/>
      <color theme="0" tint="-0.499984740745262"/>
      <name val="Calibri"/>
      <family val="2"/>
      <scheme val="minor"/>
    </font>
    <font>
      <sz val="8"/>
      <color theme="0" tint="-4.9989318521683403E-2"/>
      <name val="Roboto"/>
    </font>
    <font>
      <b/>
      <sz val="9"/>
      <color rgb="FF480024"/>
      <name val="Roboto"/>
    </font>
    <font>
      <sz val="10"/>
      <color theme="0"/>
      <name val="Roboto"/>
    </font>
    <font>
      <b/>
      <sz val="20"/>
      <name val="Roboto"/>
    </font>
    <font>
      <b/>
      <sz val="9"/>
      <color rgb="FF660033"/>
      <name val="Roboto"/>
    </font>
    <font>
      <sz val="11"/>
      <color theme="0"/>
      <name val="Calibri"/>
      <family val="2"/>
      <scheme val="minor"/>
    </font>
    <font>
      <sz val="13"/>
      <color theme="1"/>
      <name val="Roboto"/>
    </font>
    <font>
      <b/>
      <sz val="9"/>
      <color theme="1"/>
      <name val="Roboto"/>
    </font>
    <font>
      <sz val="24"/>
      <name val="Roboto"/>
    </font>
    <font>
      <b/>
      <sz val="24"/>
      <name val="Roboto"/>
    </font>
    <font>
      <b/>
      <sz val="14"/>
      <color theme="0"/>
      <name val="Roboto"/>
    </font>
    <font>
      <sz val="11"/>
      <color theme="0"/>
      <name val="Calibri"/>
      <family val="2"/>
      <charset val="161"/>
      <scheme val="minor"/>
    </font>
    <font>
      <b/>
      <sz val="8"/>
      <color theme="1" tint="0.249977111117893"/>
      <name val="Roboto"/>
    </font>
    <font>
      <b/>
      <sz val="12"/>
      <color theme="1"/>
      <name val="Roboto"/>
    </font>
    <font>
      <b/>
      <sz val="10.5"/>
      <color rgb="FFFFFFFF"/>
      <name val="Calibri"/>
      <family val="2"/>
      <charset val="161"/>
    </font>
    <font>
      <sz val="10.5"/>
      <color rgb="FF000000"/>
      <name val="Calibri"/>
      <family val="2"/>
      <charset val="161"/>
    </font>
    <font>
      <b/>
      <sz val="11"/>
      <color theme="0"/>
      <name val="Roboto"/>
    </font>
    <font>
      <sz val="8"/>
      <color theme="1"/>
      <name val="Roboto"/>
    </font>
    <font>
      <i/>
      <sz val="11"/>
      <color theme="0"/>
      <name val="Calibri"/>
      <family val="2"/>
      <charset val="161"/>
      <scheme val="minor"/>
    </font>
    <font>
      <i/>
      <sz val="11"/>
      <color theme="1"/>
      <name val="Calibri"/>
      <family val="2"/>
      <charset val="161"/>
      <scheme val="minor"/>
    </font>
    <font>
      <sz val="9"/>
      <color rgb="FF111111"/>
      <name val="Roboto"/>
    </font>
    <font>
      <b/>
      <sz val="10"/>
      <color theme="1"/>
      <name val="Roboto"/>
    </font>
    <font>
      <sz val="11"/>
      <color theme="0"/>
      <name val="Roboto"/>
    </font>
    <font>
      <b/>
      <sz val="11"/>
      <color rgb="FF660033"/>
      <name val="Roboto"/>
    </font>
    <font>
      <b/>
      <sz val="12"/>
      <color theme="0"/>
      <name val="Roboto"/>
    </font>
    <font>
      <b/>
      <sz val="13"/>
      <color theme="0"/>
      <name val="Roboto"/>
    </font>
    <font>
      <b/>
      <sz val="11"/>
      <color rgb="FFFFFFFF"/>
      <name val="Calibri"/>
      <family val="2"/>
      <charset val="161"/>
    </font>
    <font>
      <sz val="10.5"/>
      <color rgb="FFFFFFFF"/>
      <name val="Calibri"/>
      <family val="2"/>
      <charset val="161"/>
    </font>
    <font>
      <sz val="9"/>
      <color theme="0"/>
      <name val="Calibri"/>
      <family val="2"/>
      <charset val="161"/>
      <scheme val="minor"/>
    </font>
    <font>
      <sz val="14"/>
      <color rgb="FF660033"/>
      <name val="Roboto"/>
    </font>
    <font>
      <b/>
      <sz val="14"/>
      <color theme="1"/>
      <name val="Roboto"/>
    </font>
    <font>
      <sz val="14"/>
      <color theme="1"/>
      <name val="Calibri"/>
      <family val="2"/>
      <scheme val="minor"/>
    </font>
    <font>
      <b/>
      <sz val="14"/>
      <color rgb="FF660033"/>
      <name val="Roboto"/>
    </font>
    <font>
      <i/>
      <sz val="11"/>
      <color theme="1"/>
      <name val="Calibri"/>
      <family val="2"/>
      <scheme val="minor"/>
    </font>
    <font>
      <i/>
      <sz val="9"/>
      <color theme="1" tint="0.249977111117893"/>
      <name val="Roboto"/>
    </font>
    <font>
      <i/>
      <sz val="8"/>
      <color theme="1" tint="0.249977111117893"/>
      <name val="Roboto"/>
    </font>
    <font>
      <i/>
      <sz val="10"/>
      <color theme="1"/>
      <name val="Calibri"/>
      <family val="2"/>
      <scheme val="minor"/>
    </font>
    <font>
      <i/>
      <sz val="9"/>
      <color theme="1"/>
      <name val="Calibri"/>
      <family val="2"/>
      <charset val="161"/>
      <scheme val="minor"/>
    </font>
    <font>
      <i/>
      <sz val="9"/>
      <color theme="1" tint="0.249977111117893"/>
      <name val="Calibri"/>
      <family val="2"/>
      <charset val="161"/>
      <scheme val="minor"/>
    </font>
    <font>
      <b/>
      <sz val="11"/>
      <color theme="1"/>
      <name val="Roboto"/>
    </font>
    <font>
      <b/>
      <sz val="12"/>
      <color theme="1" tint="4.9989318521683403E-2"/>
      <name val="Roboto"/>
    </font>
    <font>
      <b/>
      <sz val="11"/>
      <color theme="1"/>
      <name val="Calibri"/>
      <family val="2"/>
      <charset val="161"/>
      <scheme val="minor"/>
    </font>
    <font>
      <i/>
      <sz val="10"/>
      <color theme="1" tint="0.249977111117893"/>
      <name val="Calibri"/>
      <family val="2"/>
      <charset val="161"/>
      <scheme val="minor"/>
    </font>
    <font>
      <sz val="13"/>
      <name val="Roboto"/>
    </font>
    <font>
      <b/>
      <sz val="13"/>
      <name val="Roboto"/>
    </font>
    <font>
      <sz val="10"/>
      <color rgb="FFC50DAB"/>
      <name val="Calibri"/>
      <family val="2"/>
      <scheme val="minor"/>
    </font>
    <font>
      <i/>
      <vertAlign val="superscript"/>
      <sz val="10"/>
      <color theme="1"/>
      <name val="Calibri"/>
      <family val="2"/>
      <charset val="161"/>
      <scheme val="minor"/>
    </font>
    <font>
      <i/>
      <sz val="10"/>
      <color theme="1"/>
      <name val="Calibri"/>
      <family val="2"/>
      <charset val="161"/>
      <scheme val="minor"/>
    </font>
    <font>
      <sz val="9"/>
      <color rgb="FF480024"/>
      <name val="Roboto"/>
    </font>
    <font>
      <sz val="11"/>
      <color rgb="FF480024"/>
      <name val="Calibri"/>
      <family val="2"/>
      <scheme val="minor"/>
    </font>
    <font>
      <sz val="10"/>
      <name val="Roboto"/>
    </font>
    <font>
      <b/>
      <sz val="7"/>
      <name val="Roboto"/>
    </font>
    <font>
      <sz val="9"/>
      <color rgb="FF3A3A3A"/>
      <name val="Roboto"/>
    </font>
    <font>
      <sz val="12"/>
      <color theme="1"/>
      <name val="Roboto"/>
    </font>
    <font>
      <b/>
      <sz val="11"/>
      <color theme="1" tint="4.9989318521683403E-2"/>
      <name val="Roboto"/>
    </font>
    <font>
      <b/>
      <sz val="10"/>
      <name val="Roboto"/>
    </font>
    <font>
      <b/>
      <sz val="9"/>
      <name val="Roboto"/>
    </font>
    <font>
      <sz val="10"/>
      <color rgb="FF480024"/>
      <name val="Roboto"/>
    </font>
    <font>
      <sz val="11"/>
      <color rgb="FF480024"/>
      <name val="Roboto"/>
    </font>
    <font>
      <vertAlign val="superscript"/>
      <sz val="8"/>
      <color theme="1"/>
      <name val="Roboto"/>
    </font>
    <font>
      <i/>
      <sz val="8"/>
      <color theme="1"/>
      <name val="Roboto"/>
    </font>
    <font>
      <b/>
      <sz val="8"/>
      <color theme="1" tint="4.9989318521683403E-2"/>
      <name val="Roboto"/>
    </font>
    <font>
      <sz val="11"/>
      <name val="Roboto"/>
    </font>
    <font>
      <b/>
      <sz val="8"/>
      <name val="Roboto"/>
    </font>
    <font>
      <sz val="11"/>
      <color rgb="FFC50DAB"/>
      <name val="Calibri"/>
      <family val="2"/>
      <scheme val="minor"/>
    </font>
    <font>
      <sz val="9"/>
      <color rgb="FFC50DAB"/>
      <name val="Roboto"/>
    </font>
    <font>
      <sz val="11"/>
      <color rgb="FF002060"/>
      <name val="Calibri"/>
      <family val="2"/>
      <scheme val="minor"/>
    </font>
    <font>
      <b/>
      <sz val="9"/>
      <color theme="1" tint="0.249977111117893"/>
      <name val="Roboto"/>
    </font>
    <font>
      <sz val="12"/>
      <color rgb="FF002060"/>
      <name val="Roboto"/>
    </font>
    <font>
      <b/>
      <sz val="12"/>
      <color rgb="FF002060"/>
      <name val="Roboto"/>
    </font>
    <font>
      <sz val="10"/>
      <color theme="1" tint="0.249977111117893"/>
      <name val="Roboto"/>
    </font>
    <font>
      <b/>
      <sz val="11"/>
      <color theme="1" tint="0.249977111117893"/>
      <name val="Roboto"/>
    </font>
    <font>
      <sz val="11"/>
      <color rgb="FF002060"/>
      <name val="Roboto"/>
    </font>
    <font>
      <sz val="14"/>
      <color theme="0"/>
      <name val="Roboto"/>
    </font>
    <font>
      <sz val="11"/>
      <name val="Calibri"/>
      <family val="2"/>
      <scheme val="minor"/>
    </font>
    <font>
      <b/>
      <sz val="12"/>
      <color theme="1"/>
      <name val="Calibri"/>
      <family val="2"/>
      <charset val="161"/>
      <scheme val="minor"/>
    </font>
    <font>
      <b/>
      <sz val="14"/>
      <color rgb="FF990033"/>
      <name val="Roboto"/>
    </font>
    <font>
      <sz val="14"/>
      <color rgb="FF990033"/>
      <name val="Calibri"/>
      <family val="2"/>
      <scheme val="minor"/>
    </font>
    <font>
      <sz val="11"/>
      <color rgb="FF990033"/>
      <name val="Calibri"/>
      <family val="2"/>
      <scheme val="minor"/>
    </font>
    <font>
      <sz val="20"/>
      <name val="Roboto"/>
    </font>
    <font>
      <b/>
      <sz val="20"/>
      <color theme="0"/>
      <name val="Roboto"/>
    </font>
    <font>
      <sz val="12"/>
      <color rgb="FF454545"/>
      <name val="Courier New"/>
      <family val="3"/>
      <charset val="161"/>
    </font>
    <font>
      <b/>
      <sz val="16"/>
      <color rgb="FF002060"/>
      <name val="Roboto"/>
    </font>
    <font>
      <b/>
      <sz val="16"/>
      <color rgb="FF930352"/>
      <name val="Roboto"/>
    </font>
    <font>
      <b/>
      <sz val="16"/>
      <color rgb="FF930352"/>
      <name val="Calibri"/>
      <family val="2"/>
      <scheme val="minor"/>
    </font>
    <font>
      <sz val="9"/>
      <color theme="0" tint="-4.9989318521683403E-2"/>
      <name val="Roboto"/>
    </font>
    <font>
      <vertAlign val="superscript"/>
      <sz val="10"/>
      <color theme="1" tint="0.249977111117893"/>
      <name val="Roboto"/>
    </font>
    <font>
      <b/>
      <sz val="10"/>
      <color theme="1" tint="0.249977111117893"/>
      <name val="Roboto"/>
    </font>
    <font>
      <b/>
      <sz val="9"/>
      <color theme="0" tint="-4.9989318521683403E-2"/>
      <name val="Roboto"/>
    </font>
    <font>
      <sz val="22"/>
      <color theme="0"/>
      <name val="Calibri"/>
      <family val="2"/>
      <scheme val="minor"/>
    </font>
    <font>
      <b/>
      <sz val="10"/>
      <color theme="1"/>
      <name val="Calibri"/>
      <family val="2"/>
      <charset val="161"/>
      <scheme val="minor"/>
    </font>
    <font>
      <b/>
      <sz val="11"/>
      <color theme="0"/>
      <name val="Calibri"/>
      <family val="2"/>
      <scheme val="minor"/>
    </font>
    <font>
      <b/>
      <sz val="16"/>
      <name val="Roboto"/>
    </font>
    <font>
      <sz val="14"/>
      <color rgb="FFFF0000"/>
      <name val="Calibri"/>
      <family val="2"/>
      <scheme val="minor"/>
    </font>
    <font>
      <sz val="11"/>
      <name val="Calibri"/>
      <family val="2"/>
      <charset val="161"/>
      <scheme val="minor"/>
    </font>
    <font>
      <sz val="10"/>
      <color rgb="FF002060"/>
      <name val="Roboto"/>
    </font>
    <font>
      <sz val="14"/>
      <name val="Calibri"/>
      <family val="2"/>
      <scheme val="minor"/>
    </font>
    <font>
      <b/>
      <sz val="16"/>
      <color rgb="FFC00000"/>
      <name val="Roboto"/>
    </font>
    <font>
      <sz val="13"/>
      <color theme="0"/>
      <name val="Roboto"/>
    </font>
    <font>
      <sz val="11"/>
      <color rgb="FFFF0000"/>
      <name val="Calibri"/>
      <family val="2"/>
      <scheme val="minor"/>
    </font>
    <font>
      <sz val="11"/>
      <color theme="1" tint="0.249977111117893"/>
      <name val="Roboto"/>
    </font>
    <font>
      <sz val="10"/>
      <color rgb="FFFF0000"/>
      <name val="Roboto"/>
    </font>
    <font>
      <b/>
      <sz val="13"/>
      <color rgb="FFFF0000"/>
      <name val="Roboto"/>
    </font>
    <font>
      <b/>
      <sz val="11"/>
      <color rgb="FFFF0000"/>
      <name val="Calibri"/>
      <family val="2"/>
      <charset val="161"/>
    </font>
    <font>
      <sz val="10.5"/>
      <color rgb="FFFF0000"/>
      <name val="Calibri"/>
      <family val="2"/>
      <charset val="161"/>
    </font>
    <font>
      <sz val="9"/>
      <color rgb="FFFF0000"/>
      <name val="Roboto"/>
    </font>
    <font>
      <b/>
      <sz val="10.5"/>
      <color rgb="FFFF0000"/>
      <name val="Calibri"/>
      <family val="2"/>
      <charset val="161"/>
    </font>
    <font>
      <b/>
      <sz val="9"/>
      <color rgb="FFFF0000"/>
      <name val="Roboto"/>
    </font>
    <font>
      <b/>
      <sz val="14"/>
      <color rgb="FFFF0000"/>
      <name val="Roboto"/>
    </font>
    <font>
      <b/>
      <sz val="24"/>
      <color rgb="FF000000"/>
      <name val="Roboto"/>
    </font>
    <font>
      <sz val="24"/>
      <color rgb="FF000000"/>
      <name val="Roboto"/>
    </font>
    <font>
      <b/>
      <sz val="13"/>
      <color rgb="FF000000"/>
      <name val="Roboto"/>
    </font>
    <font>
      <sz val="13"/>
      <color rgb="FF000000"/>
      <name val="Roboto"/>
    </font>
    <font>
      <b/>
      <sz val="24"/>
      <color theme="1"/>
      <name val="Roboto"/>
    </font>
    <font>
      <b/>
      <sz val="11"/>
      <color theme="1"/>
      <name val="Calibri"/>
      <family val="2"/>
      <scheme val="minor"/>
    </font>
    <font>
      <b/>
      <sz val="11"/>
      <color rgb="FF000000"/>
      <name val="Calibri"/>
      <family val="2"/>
      <charset val="161"/>
      <scheme val="minor"/>
    </font>
    <font>
      <sz val="11"/>
      <color rgb="FF000000"/>
      <name val="Calibri"/>
      <family val="2"/>
      <charset val="161"/>
      <scheme val="minor"/>
    </font>
    <font>
      <i/>
      <sz val="9"/>
      <color theme="1"/>
      <name val="Roboto"/>
    </font>
    <font>
      <i/>
      <sz val="9"/>
      <color rgb="FF111111"/>
      <name val="Roboto"/>
    </font>
    <font>
      <sz val="24"/>
      <color theme="1"/>
      <name val="Roboto"/>
    </font>
    <font>
      <b/>
      <sz val="9"/>
      <color rgb="FF000000"/>
      <name val="Roboto"/>
    </font>
    <font>
      <sz val="9"/>
      <color rgb="FF000000"/>
      <name val="Roboto"/>
    </font>
    <font>
      <b/>
      <sz val="16"/>
      <color theme="1"/>
      <name val="Roboto"/>
    </font>
    <font>
      <b/>
      <sz val="16"/>
      <color rgb="FF000000"/>
      <name val="Roboto"/>
    </font>
    <font>
      <sz val="12"/>
      <color theme="0"/>
      <name val="Roboto"/>
    </font>
    <font>
      <b/>
      <sz val="10"/>
      <name val="Calibri"/>
      <family val="2"/>
      <charset val="161"/>
      <scheme val="minor"/>
    </font>
    <font>
      <b/>
      <sz val="20"/>
      <color theme="1"/>
      <name val="Roboto"/>
    </font>
    <font>
      <sz val="20"/>
      <color rgb="FF000000"/>
      <name val="Roboto"/>
    </font>
    <font>
      <b/>
      <sz val="11"/>
      <name val="Calibri"/>
      <family val="2"/>
      <scheme val="minor"/>
    </font>
  </fonts>
  <fills count="22">
    <fill>
      <patternFill patternType="none"/>
    </fill>
    <fill>
      <patternFill patternType="gray125"/>
    </fill>
    <fill>
      <patternFill patternType="solid">
        <fgColor rgb="FF4D4D4D"/>
        <bgColor indexed="64"/>
      </patternFill>
    </fill>
    <fill>
      <patternFill patternType="solid">
        <fgColor rgb="FF660033"/>
        <bgColor indexed="64"/>
      </patternFill>
    </fill>
    <fill>
      <patternFill patternType="solid">
        <fgColor rgb="FF480024"/>
        <bgColor indexed="64"/>
      </patternFill>
    </fill>
    <fill>
      <patternFill patternType="solid">
        <fgColor rgb="FF7E003F"/>
        <bgColor indexed="64"/>
      </patternFill>
    </fill>
    <fill>
      <patternFill patternType="lightUp">
        <fgColor rgb="FF660033"/>
      </patternFill>
    </fill>
    <fill>
      <patternFill patternType="solid">
        <fgColor theme="0" tint="-4.9989318521683403E-2"/>
        <bgColor indexed="64"/>
      </patternFill>
    </fill>
    <fill>
      <patternFill patternType="solid">
        <fgColor theme="0"/>
        <bgColor indexed="64"/>
      </patternFill>
    </fill>
    <fill>
      <patternFill patternType="solid">
        <fgColor rgb="FFFFCCFF"/>
        <bgColor indexed="64"/>
      </patternFill>
    </fill>
    <fill>
      <patternFill patternType="lightUp">
        <fgColor rgb="FF660033"/>
        <bgColor theme="0"/>
      </patternFill>
    </fill>
    <fill>
      <patternFill patternType="solid">
        <fgColor rgb="FF002060"/>
        <bgColor indexed="64"/>
      </patternFill>
    </fill>
    <fill>
      <patternFill patternType="solid">
        <fgColor theme="1" tint="0.14999847407452621"/>
        <bgColor indexed="64"/>
      </patternFill>
    </fill>
    <fill>
      <patternFill patternType="solid">
        <fgColor rgb="FF262626"/>
        <bgColor indexed="64"/>
      </patternFill>
    </fill>
    <fill>
      <patternFill patternType="solid">
        <fgColor rgb="FFC50DAB"/>
        <bgColor indexed="64"/>
      </patternFill>
    </fill>
    <fill>
      <patternFill patternType="lightUp">
        <fgColor auto="1"/>
      </patternFill>
    </fill>
    <fill>
      <patternFill patternType="solid">
        <fgColor theme="0" tint="-4.9989318521683403E-2"/>
        <bgColor rgb="FF660033"/>
      </patternFill>
    </fill>
    <fill>
      <patternFill patternType="lightUp">
        <bgColor theme="0"/>
      </patternFill>
    </fill>
    <fill>
      <patternFill patternType="solid">
        <fgColor rgb="FFFFFFFF"/>
        <bgColor indexed="64"/>
      </patternFill>
    </fill>
    <fill>
      <patternFill patternType="solid">
        <fgColor theme="1"/>
        <bgColor indexed="64"/>
      </patternFill>
    </fill>
    <fill>
      <patternFill patternType="solid">
        <fgColor rgb="FF930352"/>
        <bgColor indexed="64"/>
      </patternFill>
    </fill>
    <fill>
      <patternFill patternType="solid">
        <fgColor theme="8" tint="0.79998168889431442"/>
        <bgColor indexed="64"/>
      </patternFill>
    </fill>
  </fills>
  <borders count="146">
    <border>
      <left/>
      <right/>
      <top/>
      <bottom/>
      <diagonal/>
    </border>
    <border>
      <left/>
      <right style="medium">
        <color theme="0" tint="-4.9989318521683403E-2"/>
      </right>
      <top/>
      <bottom/>
      <diagonal/>
    </border>
    <border>
      <left style="medium">
        <color theme="0" tint="-4.9989318521683403E-2"/>
      </left>
      <right/>
      <top/>
      <bottom/>
      <diagonal/>
    </border>
    <border>
      <left/>
      <right/>
      <top style="thin">
        <color theme="0" tint="-0.499984740745262"/>
      </top>
      <bottom style="thin">
        <color theme="0" tint="-0.499984740745262"/>
      </bottom>
      <diagonal/>
    </border>
    <border>
      <left style="thin">
        <color theme="0"/>
      </left>
      <right style="thin">
        <color theme="0"/>
      </right>
      <top/>
      <bottom style="thin">
        <color theme="0" tint="-0.499984740745262"/>
      </bottom>
      <diagonal/>
    </border>
    <border>
      <left style="thin">
        <color theme="0"/>
      </left>
      <right style="thin">
        <color theme="0"/>
      </right>
      <top/>
      <bottom/>
      <diagonal/>
    </border>
    <border>
      <left/>
      <right/>
      <top style="medium">
        <color auto="1"/>
      </top>
      <bottom/>
      <diagonal/>
    </border>
    <border>
      <left/>
      <right/>
      <top/>
      <bottom style="medium">
        <color auto="1"/>
      </bottom>
      <diagonal/>
    </border>
    <border>
      <left/>
      <right/>
      <top/>
      <bottom style="thin">
        <color theme="0" tint="-0.499984740745262"/>
      </bottom>
      <diagonal/>
    </border>
    <border>
      <left/>
      <right/>
      <top style="thin">
        <color theme="0" tint="-0.499984740745262"/>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0" tint="-0.14996795556505021"/>
      </left>
      <right style="thin">
        <color theme="0" tint="-0.14996795556505021"/>
      </right>
      <top style="thin">
        <color theme="0" tint="-0.499984740745262"/>
      </top>
      <bottom style="thin">
        <color theme="0" tint="-0.499984740745262"/>
      </bottom>
      <diagonal/>
    </border>
    <border>
      <left style="thin">
        <color theme="0" tint="-0.14996795556505021"/>
      </left>
      <right style="thin">
        <color theme="0" tint="-0.14996795556505021"/>
      </right>
      <top/>
      <bottom style="thin">
        <color theme="0" tint="-0.499984740745262"/>
      </bottom>
      <diagonal/>
    </border>
    <border>
      <left style="thin">
        <color theme="0" tint="-0.14996795556505021"/>
      </left>
      <right style="thin">
        <color theme="0" tint="-0.14996795556505021"/>
      </right>
      <top style="medium">
        <color auto="1"/>
      </top>
      <bottom/>
      <diagonal/>
    </border>
    <border>
      <left/>
      <right/>
      <top style="thin">
        <color theme="1" tint="0.499984740745262"/>
      </top>
      <bottom style="thin">
        <color theme="1" tint="0.499984740745262"/>
      </bottom>
      <diagonal/>
    </border>
    <border>
      <left/>
      <right/>
      <top style="thin">
        <color theme="0" tint="-4.9989318521683403E-2"/>
      </top>
      <bottom style="thin">
        <color theme="0" tint="-4.9989318521683403E-2"/>
      </bottom>
      <diagonal/>
    </border>
    <border>
      <left/>
      <right/>
      <top style="thin">
        <color theme="0" tint="-4.9989318521683403E-2"/>
      </top>
      <bottom/>
      <diagonal/>
    </border>
    <border>
      <left/>
      <right/>
      <top/>
      <bottom style="thin">
        <color theme="0" tint="-4.9989318521683403E-2"/>
      </bottom>
      <diagonal/>
    </border>
    <border>
      <left/>
      <right/>
      <top style="thin">
        <color theme="1" tint="0.499984740745262"/>
      </top>
      <bottom/>
      <diagonal/>
    </border>
    <border>
      <left/>
      <right/>
      <top style="medium">
        <color theme="1" tint="0.499984740745262"/>
      </top>
      <bottom/>
      <diagonal/>
    </border>
    <border>
      <left style="thin">
        <color theme="0"/>
      </left>
      <right/>
      <top/>
      <bottom/>
      <diagonal/>
    </border>
    <border>
      <left style="thin">
        <color theme="0" tint="-0.14996795556505021"/>
      </left>
      <right style="thin">
        <color theme="0" tint="-0.14996795556505021"/>
      </right>
      <top style="medium">
        <color theme="1"/>
      </top>
      <bottom/>
      <diagonal/>
    </border>
    <border>
      <left style="thin">
        <color theme="0" tint="-0.14996795556505021"/>
      </left>
      <right style="thin">
        <color theme="0" tint="-0.14996795556505021"/>
      </right>
      <top/>
      <bottom style="medium">
        <color theme="1"/>
      </bottom>
      <diagonal/>
    </border>
    <border>
      <left/>
      <right/>
      <top style="medium">
        <color theme="1"/>
      </top>
      <bottom/>
      <diagonal/>
    </border>
    <border>
      <left/>
      <right/>
      <top/>
      <bottom style="medium">
        <color theme="1"/>
      </bottom>
      <diagonal/>
    </border>
    <border>
      <left/>
      <right style="thin">
        <color theme="0"/>
      </right>
      <top/>
      <bottom style="medium">
        <color auto="1"/>
      </bottom>
      <diagonal/>
    </border>
    <border>
      <left/>
      <right style="thin">
        <color theme="0"/>
      </right>
      <top/>
      <bottom/>
      <diagonal/>
    </border>
    <border>
      <left/>
      <right/>
      <top style="thin">
        <color theme="0" tint="-0.499984740745262"/>
      </top>
      <bottom style="medium">
        <color auto="1"/>
      </bottom>
      <diagonal/>
    </border>
    <border>
      <left/>
      <right/>
      <top style="medium">
        <color theme="1" tint="0.499984740745262"/>
      </top>
      <bottom style="thin">
        <color theme="0" tint="-4.9989318521683403E-2"/>
      </bottom>
      <diagonal/>
    </border>
    <border>
      <left/>
      <right/>
      <top/>
      <bottom style="thick">
        <color auto="1"/>
      </bottom>
      <diagonal/>
    </border>
    <border>
      <left/>
      <right/>
      <top style="thin">
        <color theme="1" tint="0.499984740745262"/>
      </top>
      <bottom style="medium">
        <color auto="1"/>
      </bottom>
      <diagonal/>
    </border>
    <border>
      <left/>
      <right style="thin">
        <color indexed="64"/>
      </right>
      <top style="thin">
        <color theme="0" tint="-0.499984740745262"/>
      </top>
      <bottom style="thin">
        <color theme="0" tint="-0.499984740745262"/>
      </bottom>
      <diagonal/>
    </border>
    <border>
      <left style="thin">
        <color theme="0" tint="-0.14996795556505021"/>
      </left>
      <right style="thin">
        <color theme="0" tint="-0.14996795556505021"/>
      </right>
      <top style="thin">
        <color theme="0" tint="-0.499984740745262"/>
      </top>
      <bottom/>
      <diagonal/>
    </border>
    <border>
      <left/>
      <right style="thin">
        <color theme="0" tint="-0.14996795556505021"/>
      </right>
      <top style="medium">
        <color theme="1"/>
      </top>
      <bottom style="medium">
        <color theme="1"/>
      </bottom>
      <diagonal/>
    </border>
    <border>
      <left style="thin">
        <color theme="0" tint="-0.14996795556505021"/>
      </left>
      <right style="thin">
        <color theme="0" tint="-0.14996795556505021"/>
      </right>
      <top style="medium">
        <color theme="1"/>
      </top>
      <bottom style="medium">
        <color theme="1"/>
      </bottom>
      <diagonal/>
    </border>
    <border>
      <left/>
      <right/>
      <top style="medium">
        <color auto="1"/>
      </top>
      <bottom style="medium">
        <color auto="1"/>
      </bottom>
      <diagonal/>
    </border>
    <border>
      <left/>
      <right/>
      <top/>
      <bottom style="thin">
        <color theme="1"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right>
      <top/>
      <bottom/>
      <diagonal/>
    </border>
    <border>
      <left style="thin">
        <color theme="0"/>
      </left>
      <right style="thin">
        <color theme="0" tint="-0.499984740745262"/>
      </right>
      <top/>
      <bottom/>
      <diagonal/>
    </border>
    <border>
      <left style="thin">
        <color theme="0"/>
      </left>
      <right style="thin">
        <color theme="0" tint="-0.499984740745262"/>
      </right>
      <top/>
      <bottom style="thin">
        <color theme="0" tint="-0.499984740745262"/>
      </bottom>
      <diagonal/>
    </border>
    <border>
      <left/>
      <right style="thin">
        <color theme="0" tint="-0.499984740745262"/>
      </right>
      <top style="thin">
        <color theme="0" tint="-0.499984740745262"/>
      </top>
      <bottom style="medium">
        <color auto="1"/>
      </bottom>
      <diagonal/>
    </border>
    <border>
      <left style="medium">
        <color theme="0" tint="-4.9989318521683403E-2"/>
      </left>
      <right style="medium">
        <color theme="0" tint="-4.9989318521683403E-2"/>
      </right>
      <top/>
      <bottom/>
      <diagonal/>
    </border>
    <border>
      <left/>
      <right/>
      <top style="thin">
        <color theme="0" tint="-0.24994659260841701"/>
      </top>
      <bottom style="thin">
        <color theme="0" tint="-0.24994659260841701"/>
      </bottom>
      <diagonal/>
    </border>
    <border>
      <left/>
      <right/>
      <top style="thin">
        <color theme="0" tint="-0.499984740745262"/>
      </top>
      <bottom style="medium">
        <color theme="1"/>
      </bottom>
      <diagonal/>
    </border>
    <border>
      <left style="thin">
        <color theme="0" tint="-0.499984740745262"/>
      </left>
      <right style="thin">
        <color theme="0" tint="-0.499984740745262"/>
      </right>
      <top style="thin">
        <color theme="0" tint="-0.499984740745262"/>
      </top>
      <bottom style="medium">
        <color auto="1"/>
      </bottom>
      <diagonal/>
    </border>
    <border>
      <left style="thin">
        <color theme="0" tint="-0.499984740745262"/>
      </left>
      <right/>
      <top style="thin">
        <color theme="0" tint="-0.499984740745262"/>
      </top>
      <bottom style="medium">
        <color auto="1"/>
      </bottom>
      <diagonal/>
    </border>
    <border>
      <left/>
      <right style="thin">
        <color theme="1" tint="0.499984740745262"/>
      </right>
      <top style="medium">
        <color theme="1" tint="0.499984740745262"/>
      </top>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right/>
      <top style="thin">
        <color theme="0" tint="-0.499984740745262"/>
      </top>
      <bottom style="thin">
        <color theme="1" tint="0.499984740745262"/>
      </bottom>
      <diagonal/>
    </border>
    <border>
      <left/>
      <right/>
      <top style="medium">
        <color auto="1"/>
      </top>
      <bottom style="thin">
        <color theme="0" tint="-0.499984740745262"/>
      </bottom>
      <diagonal/>
    </border>
    <border>
      <left/>
      <right/>
      <top style="thick">
        <color auto="1"/>
      </top>
      <bottom/>
      <diagonal/>
    </border>
    <border>
      <left style="thin">
        <color theme="0" tint="-0.499984740745262"/>
      </left>
      <right style="thin">
        <color theme="0" tint="-0.499984740745262"/>
      </right>
      <top style="thin">
        <color theme="0" tint="-0.499984740745262"/>
      </top>
      <bottom style="medium">
        <color theme="1"/>
      </bottom>
      <diagonal/>
    </border>
    <border>
      <left/>
      <right/>
      <top/>
      <bottom style="thin">
        <color indexed="64"/>
      </bottom>
      <diagonal/>
    </border>
    <border>
      <left/>
      <right/>
      <top style="thin">
        <color auto="1"/>
      </top>
      <bottom style="thin">
        <color auto="1"/>
      </bottom>
      <diagonal/>
    </border>
    <border>
      <left/>
      <right/>
      <top style="thin">
        <color auto="1"/>
      </top>
      <bottom/>
      <diagonal/>
    </border>
    <border>
      <left style="thin">
        <color theme="0" tint="-0.499984740745262"/>
      </left>
      <right style="thin">
        <color theme="0" tint="-0.499984740745262"/>
      </right>
      <top style="thin">
        <color theme="1" tint="0.499984740745262"/>
      </top>
      <bottom style="thin">
        <color auto="1"/>
      </bottom>
      <diagonal/>
    </border>
    <border>
      <left style="thin">
        <color theme="0" tint="-0.499984740745262"/>
      </left>
      <right style="thin">
        <color theme="0" tint="-0.499984740745262"/>
      </right>
      <top style="thin">
        <color auto="1"/>
      </top>
      <bottom style="thin">
        <color auto="1"/>
      </bottom>
      <diagonal/>
    </border>
    <border>
      <left style="thin">
        <color theme="0" tint="-0.499984740745262"/>
      </left>
      <right style="thin">
        <color theme="0" tint="-0.499984740745262"/>
      </right>
      <top style="thin">
        <color auto="1"/>
      </top>
      <bottom style="medium">
        <color auto="1"/>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medium">
        <color auto="1"/>
      </top>
      <bottom style="thin">
        <color theme="0" tint="-0.499984740745262"/>
      </bottom>
      <diagonal/>
    </border>
    <border>
      <left style="thin">
        <color theme="0" tint="-0.499984740745262"/>
      </left>
      <right/>
      <top style="medium">
        <color auto="1"/>
      </top>
      <bottom style="thin">
        <color theme="0" tint="-0.499984740745262"/>
      </bottom>
      <diagonal/>
    </border>
    <border>
      <left/>
      <right style="thin">
        <color theme="0" tint="-0.499984740745262"/>
      </right>
      <top style="thin">
        <color theme="1" tint="0.499984740745262"/>
      </top>
      <bottom style="thin">
        <color theme="0" tint="-0.499984740745262"/>
      </bottom>
      <diagonal/>
    </border>
    <border>
      <left style="thin">
        <color theme="0" tint="-0.499984740745262"/>
      </left>
      <right style="thin">
        <color theme="0" tint="-0.499984740745262"/>
      </right>
      <top style="thin">
        <color theme="1" tint="0.499984740745262"/>
      </top>
      <bottom style="thin">
        <color theme="0" tint="-0.499984740745262"/>
      </bottom>
      <diagonal/>
    </border>
    <border>
      <left/>
      <right style="thin">
        <color auto="1"/>
      </right>
      <top style="medium">
        <color auto="1"/>
      </top>
      <bottom style="medium">
        <color auto="1"/>
      </bottom>
      <diagonal/>
    </border>
    <border>
      <left/>
      <right/>
      <top/>
      <bottom style="medium">
        <color theme="1"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right style="thin">
        <color theme="0" tint="-0.499984740745262"/>
      </right>
      <top style="thin">
        <color theme="0"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1" tint="0.499984740745262"/>
      </bottom>
      <diagonal/>
    </border>
    <border>
      <left style="medium">
        <color theme="0" tint="-4.9989318521683403E-2"/>
      </left>
      <right/>
      <top/>
      <bottom style="thin">
        <color auto="1"/>
      </bottom>
      <diagonal/>
    </border>
    <border>
      <left style="medium">
        <color theme="0" tint="-4.9989318521683403E-2"/>
      </left>
      <right/>
      <top/>
      <bottom style="medium">
        <color theme="0" tint="-4.9989318521683403E-2"/>
      </bottom>
      <diagonal/>
    </border>
    <border>
      <left/>
      <right/>
      <top/>
      <bottom style="medium">
        <color theme="0" tint="-4.9989318521683403E-2"/>
      </bottom>
      <diagonal/>
    </border>
    <border>
      <left/>
      <right style="medium">
        <color theme="0" tint="-4.9989318521683403E-2"/>
      </right>
      <top/>
      <bottom style="medium">
        <color theme="0" tint="-4.9989318521683403E-2"/>
      </bottom>
      <diagonal/>
    </border>
    <border>
      <left style="medium">
        <color theme="0" tint="-4.9989318521683403E-2"/>
      </left>
      <right style="medium">
        <color theme="0" tint="-4.9989318521683403E-2"/>
      </right>
      <top/>
      <bottom style="thin">
        <color auto="1"/>
      </bottom>
      <diagonal/>
    </border>
    <border>
      <left/>
      <right/>
      <top style="thin">
        <color auto="1"/>
      </top>
      <bottom style="thick">
        <color auto="1"/>
      </bottom>
      <diagonal/>
    </border>
    <border>
      <left/>
      <right style="thin">
        <color theme="0" tint="-0.24994659260841701"/>
      </right>
      <top style="thin">
        <color auto="1"/>
      </top>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theme="0" tint="-0.24994659260841701"/>
      </right>
      <top/>
      <bottom style="thin">
        <color theme="0" tint="-0.14996795556505021"/>
      </bottom>
      <diagonal/>
    </border>
    <border>
      <left style="thin">
        <color theme="0" tint="-0.24994659260841701"/>
      </left>
      <right/>
      <top/>
      <bottom style="thin">
        <color theme="0" tint="-0.1499679555650502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top style="thin">
        <color theme="0" tint="-0.499984740745262"/>
      </top>
      <bottom style="thin">
        <color auto="1"/>
      </bottom>
      <diagonal/>
    </border>
    <border>
      <left/>
      <right style="medium">
        <color theme="0" tint="-4.9989318521683403E-2"/>
      </right>
      <top/>
      <bottom style="thin">
        <color auto="1"/>
      </bottom>
      <diagonal/>
    </border>
    <border>
      <left/>
      <right style="medium">
        <color theme="0" tint="-4.9989318521683403E-2"/>
      </right>
      <top style="thin">
        <color auto="1"/>
      </top>
      <bottom style="thin">
        <color auto="1"/>
      </bottom>
      <diagonal/>
    </border>
    <border>
      <left style="medium">
        <color theme="0" tint="-4.9989318521683403E-2"/>
      </left>
      <right/>
      <top style="thin">
        <color auto="1"/>
      </top>
      <bottom style="thin">
        <color auto="1"/>
      </bottom>
      <diagonal/>
    </border>
    <border>
      <left/>
      <right/>
      <top style="thin">
        <color auto="1"/>
      </top>
      <bottom style="medium">
        <color auto="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bottom/>
      <diagonal/>
    </border>
    <border>
      <left/>
      <right style="thin">
        <color auto="1"/>
      </right>
      <top style="thin">
        <color auto="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top style="thin">
        <color theme="0" tint="-0.14996795556505021"/>
      </top>
      <bottom style="medium">
        <color auto="1"/>
      </bottom>
      <diagonal/>
    </border>
    <border>
      <left/>
      <right/>
      <top style="thin">
        <color theme="0" tint="-0.24994659260841701"/>
      </top>
      <bottom style="thick">
        <color auto="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bottom style="thin">
        <color theme="0" tint="-0.34998626667073579"/>
      </bottom>
      <diagonal/>
    </border>
    <border>
      <left/>
      <right/>
      <top style="thin">
        <color auto="1"/>
      </top>
      <bottom style="thin">
        <color theme="0" tint="-0.34998626667073579"/>
      </bottom>
      <diagonal/>
    </border>
    <border>
      <left/>
      <right style="thin">
        <color auto="1"/>
      </right>
      <top style="thin">
        <color auto="1"/>
      </top>
      <bottom style="thin">
        <color theme="0" tint="-0.34998626667073579"/>
      </bottom>
      <diagonal/>
    </border>
    <border>
      <left/>
      <right/>
      <top style="thin">
        <color theme="0" tint="-0.34998626667073579"/>
      </top>
      <bottom style="thin">
        <color theme="0" tint="-0.34998626667073579"/>
      </bottom>
      <diagonal/>
    </border>
    <border>
      <left/>
      <right style="thin">
        <color auto="1"/>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style="thin">
        <color auto="1"/>
      </right>
      <top style="thin">
        <color theme="0" tint="-0.34998626667073579"/>
      </top>
      <bottom style="medium">
        <color auto="1"/>
      </bottom>
      <diagonal/>
    </border>
    <border>
      <left/>
      <right style="medium">
        <color theme="0" tint="-4.9989318521683403E-2"/>
      </right>
      <top/>
      <bottom style="thin">
        <color theme="0" tint="-0.34998626667073579"/>
      </bottom>
      <diagonal/>
    </border>
    <border>
      <left style="medium">
        <color theme="0" tint="-4.9989318521683403E-2"/>
      </left>
      <right/>
      <top/>
      <bottom style="thin">
        <color theme="0" tint="-0.34998626667073579"/>
      </bottom>
      <diagonal/>
    </border>
    <border>
      <left/>
      <right style="medium">
        <color theme="0" tint="-4.9989318521683403E-2"/>
      </right>
      <top style="thin">
        <color theme="0" tint="-0.34998626667073579"/>
      </top>
      <bottom style="thin">
        <color theme="0" tint="-0.34998626667073579"/>
      </bottom>
      <diagonal/>
    </border>
    <border>
      <left style="medium">
        <color theme="0" tint="-4.9989318521683403E-2"/>
      </left>
      <right/>
      <top style="thin">
        <color theme="0" tint="-0.34998626667073579"/>
      </top>
      <bottom style="thin">
        <color theme="0" tint="-0.34998626667073579"/>
      </bottom>
      <diagonal/>
    </border>
    <border>
      <left style="thin">
        <color indexed="64"/>
      </left>
      <right/>
      <top style="thin">
        <color theme="0" tint="-0.499984740745262"/>
      </top>
      <bottom style="thin">
        <color theme="0" tint="-0.499984740745262"/>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medium">
        <color theme="1" tint="0.499984740745262"/>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style="medium">
        <color theme="1" tint="0.499984740745262"/>
      </top>
      <bottom/>
      <diagonal/>
    </border>
    <border>
      <left style="thin">
        <color theme="0"/>
      </left>
      <right style="thin">
        <color theme="0"/>
      </right>
      <top style="thin">
        <color theme="0"/>
      </top>
      <bottom style="thin">
        <color theme="0"/>
      </bottom>
      <diagonal/>
    </border>
    <border>
      <left style="thin">
        <color theme="0"/>
      </left>
      <right style="thin">
        <color theme="1" tint="0.499984740745262"/>
      </right>
      <top style="thin">
        <color theme="0"/>
      </top>
      <bottom style="thin">
        <color theme="0"/>
      </bottom>
      <diagonal/>
    </border>
    <border>
      <left style="thin">
        <color theme="0"/>
      </left>
      <right/>
      <top style="medium">
        <color theme="1" tint="0.499984740745262"/>
      </top>
      <bottom/>
      <diagonal/>
    </border>
    <border>
      <left/>
      <right style="thin">
        <color theme="0"/>
      </right>
      <top/>
      <bottom style="thin">
        <color theme="0" tint="-0.499984740745262"/>
      </bottom>
      <diagonal/>
    </border>
    <border>
      <left/>
      <right/>
      <top style="medium">
        <color auto="1"/>
      </top>
      <bottom style="thin">
        <color theme="1" tint="0.499984740745262"/>
      </bottom>
      <diagonal/>
    </border>
    <border>
      <left style="thin">
        <color theme="0"/>
      </left>
      <right style="thin">
        <color theme="0"/>
      </right>
      <top/>
      <bottom style="medium">
        <color auto="1"/>
      </bottom>
      <diagonal/>
    </border>
    <border>
      <left style="thin">
        <color theme="0"/>
      </left>
      <right style="thin">
        <color theme="0"/>
      </right>
      <top/>
      <bottom style="thin">
        <color theme="1" tint="0.499984740745262"/>
      </bottom>
      <diagonal/>
    </border>
    <border>
      <left/>
      <right style="thin">
        <color theme="0" tint="-0.499984740745262"/>
      </right>
      <top style="medium">
        <color auto="1"/>
      </top>
      <bottom style="thin">
        <color theme="1" tint="0.499984740745262"/>
      </bottom>
      <diagonal/>
    </border>
    <border>
      <left/>
      <right style="thin">
        <color theme="0" tint="-0.499984740745262"/>
      </right>
      <top style="thin">
        <color theme="1" tint="0.499984740745262"/>
      </top>
      <bottom style="thin">
        <color theme="1" tint="0.499984740745262"/>
      </bottom>
      <diagonal/>
    </border>
    <border>
      <left/>
      <right style="thin">
        <color theme="0" tint="-0.499984740745262"/>
      </right>
      <top style="thin">
        <color theme="1" tint="0.499984740745262"/>
      </top>
      <bottom style="medium">
        <color auto="1"/>
      </bottom>
      <diagonal/>
    </border>
    <border>
      <left/>
      <right style="thin">
        <color theme="0" tint="-0.14996795556505021"/>
      </right>
      <top style="medium">
        <color auto="1"/>
      </top>
      <bottom/>
      <diagonal/>
    </border>
  </borders>
  <cellStyleXfs count="1">
    <xf numFmtId="0" fontId="0" fillId="0" borderId="0"/>
  </cellStyleXfs>
  <cellXfs count="1057">
    <xf numFmtId="0" fontId="0" fillId="0" borderId="0" xfId="0"/>
    <xf numFmtId="0" fontId="6" fillId="4" borderId="0" xfId="0" applyFont="1" applyFill="1" applyAlignment="1">
      <alignment horizontal="center" vertical="center"/>
    </xf>
    <xf numFmtId="0" fontId="6" fillId="4" borderId="1" xfId="0" applyFont="1" applyFill="1" applyBorder="1" applyAlignment="1">
      <alignment horizontal="center" vertical="center"/>
    </xf>
    <xf numFmtId="0" fontId="7" fillId="4" borderId="0" xfId="0" applyFont="1" applyFill="1" applyAlignment="1">
      <alignment horizontal="center" vertical="center"/>
    </xf>
    <xf numFmtId="0" fontId="7" fillId="4" borderId="0" xfId="0" applyFont="1" applyFill="1" applyAlignment="1">
      <alignment horizontal="center" vertical="center" wrapText="1"/>
    </xf>
    <xf numFmtId="0" fontId="7" fillId="4" borderId="1" xfId="0" applyFont="1" applyFill="1" applyBorder="1" applyAlignment="1">
      <alignment horizontal="center" vertical="center"/>
    </xf>
    <xf numFmtId="0" fontId="0" fillId="8" borderId="0" xfId="0" applyFill="1"/>
    <xf numFmtId="0" fontId="2" fillId="8" borderId="0" xfId="0" applyFont="1" applyFill="1" applyAlignment="1">
      <alignment horizontal="center"/>
    </xf>
    <xf numFmtId="49" fontId="17" fillId="8" borderId="0" xfId="0" applyNumberFormat="1" applyFont="1" applyFill="1" applyAlignment="1">
      <alignment horizontal="center" vertical="top"/>
    </xf>
    <xf numFmtId="0" fontId="13" fillId="0" borderId="0" xfId="0" applyFont="1" applyAlignment="1">
      <alignment vertical="center"/>
    </xf>
    <xf numFmtId="49" fontId="17" fillId="8" borderId="0" xfId="0" applyNumberFormat="1" applyFont="1" applyFill="1" applyAlignment="1">
      <alignment vertical="center"/>
    </xf>
    <xf numFmtId="0" fontId="0" fillId="11" borderId="0" xfId="0" applyFill="1"/>
    <xf numFmtId="0" fontId="3" fillId="8" borderId="0" xfId="0" applyFont="1" applyFill="1"/>
    <xf numFmtId="49" fontId="17" fillId="8" borderId="0" xfId="0" applyNumberFormat="1" applyFont="1" applyFill="1" applyAlignment="1">
      <alignment vertical="top"/>
    </xf>
    <xf numFmtId="0" fontId="15" fillId="0" borderId="0" xfId="0" applyFont="1" applyAlignment="1">
      <alignment horizontal="center" vertical="center" wrapText="1"/>
    </xf>
    <xf numFmtId="0" fontId="15" fillId="0" borderId="0" xfId="0" applyFont="1" applyAlignment="1">
      <alignment horizontal="center" vertical="center"/>
    </xf>
    <xf numFmtId="0" fontId="0" fillId="8" borderId="0" xfId="0" applyFill="1" applyAlignment="1">
      <alignment horizontal="center" vertical="center"/>
    </xf>
    <xf numFmtId="2" fontId="19" fillId="3" borderId="0" xfId="0" applyNumberFormat="1" applyFont="1" applyFill="1" applyAlignment="1">
      <alignment horizontal="center" vertical="center"/>
    </xf>
    <xf numFmtId="0" fontId="13" fillId="0" borderId="0" xfId="0" applyFont="1" applyAlignment="1">
      <alignment vertical="center" wrapText="1"/>
    </xf>
    <xf numFmtId="0" fontId="29" fillId="8" borderId="0" xfId="0" applyFont="1" applyFill="1"/>
    <xf numFmtId="0" fontId="13" fillId="0" borderId="0" xfId="0" applyFont="1" applyAlignment="1">
      <alignment vertical="top" wrapText="1"/>
    </xf>
    <xf numFmtId="0" fontId="20" fillId="0" borderId="0" xfId="0" applyFont="1" applyAlignment="1">
      <alignment vertical="top" wrapText="1"/>
    </xf>
    <xf numFmtId="0" fontId="31" fillId="0" borderId="0" xfId="0" applyFont="1" applyAlignment="1">
      <alignment vertical="center"/>
    </xf>
    <xf numFmtId="0" fontId="13" fillId="0" borderId="0" xfId="0" applyFont="1" applyAlignment="1">
      <alignment vertical="top"/>
    </xf>
    <xf numFmtId="0" fontId="80" fillId="0" borderId="0" xfId="0" applyFont="1" applyAlignment="1">
      <alignment vertical="top"/>
    </xf>
    <xf numFmtId="0" fontId="20" fillId="0" borderId="0" xfId="0" applyFont="1" applyAlignment="1">
      <alignment vertical="top"/>
    </xf>
    <xf numFmtId="0" fontId="20" fillId="0" borderId="0" xfId="0" applyFont="1" applyAlignment="1">
      <alignment horizontal="left" vertical="top" wrapText="1"/>
    </xf>
    <xf numFmtId="0" fontId="20" fillId="0" borderId="0" xfId="0" applyFont="1" applyAlignment="1">
      <alignment horizontal="center" vertical="top"/>
    </xf>
    <xf numFmtId="0" fontId="16" fillId="8" borderId="0" xfId="0" applyFont="1" applyFill="1" applyAlignment="1">
      <alignment horizontal="left" vertical="top" wrapText="1" indent="1"/>
    </xf>
    <xf numFmtId="0" fontId="0" fillId="8" borderId="0" xfId="0" applyFill="1" applyProtection="1">
      <protection locked="0"/>
    </xf>
    <xf numFmtId="0" fontId="2" fillId="8" borderId="0" xfId="0" applyFont="1" applyFill="1" applyAlignment="1" applyProtection="1">
      <alignment wrapText="1"/>
      <protection locked="0"/>
    </xf>
    <xf numFmtId="0" fontId="2" fillId="8" borderId="0" xfId="0" applyFont="1" applyFill="1" applyAlignment="1" applyProtection="1">
      <alignment horizontal="center"/>
      <protection locked="0"/>
    </xf>
    <xf numFmtId="0" fontId="32" fillId="8" borderId="7" xfId="0" applyFont="1" applyFill="1" applyBorder="1" applyProtection="1">
      <protection locked="0"/>
    </xf>
    <xf numFmtId="0" fontId="0" fillId="8" borderId="7" xfId="0" applyFill="1" applyBorder="1" applyProtection="1">
      <protection locked="0"/>
    </xf>
    <xf numFmtId="0" fontId="32" fillId="8" borderId="6" xfId="0" applyFont="1" applyFill="1" applyBorder="1" applyProtection="1">
      <protection locked="0"/>
    </xf>
    <xf numFmtId="0" fontId="32" fillId="8" borderId="0" xfId="0" applyFont="1" applyFill="1" applyProtection="1">
      <protection locked="0"/>
    </xf>
    <xf numFmtId="0" fontId="34" fillId="8" borderId="0" xfId="0" applyFont="1" applyFill="1" applyAlignment="1" applyProtection="1">
      <alignment horizontal="left" wrapText="1" indent="1"/>
      <protection locked="0"/>
    </xf>
    <xf numFmtId="0" fontId="3" fillId="8" borderId="0" xfId="0" applyFont="1" applyFill="1" applyProtection="1">
      <protection locked="0"/>
    </xf>
    <xf numFmtId="0" fontId="4" fillId="8" borderId="0" xfId="0" applyFont="1" applyFill="1" applyAlignment="1" applyProtection="1">
      <alignment horizontal="left" wrapText="1" indent="1"/>
      <protection locked="0"/>
    </xf>
    <xf numFmtId="0" fontId="77" fillId="8" borderId="0" xfId="0" applyFont="1" applyFill="1" applyAlignment="1" applyProtection="1">
      <alignment horizontal="left" wrapText="1"/>
      <protection locked="0"/>
    </xf>
    <xf numFmtId="0" fontId="12" fillId="8" borderId="0" xfId="0" applyFont="1" applyFill="1" applyAlignment="1" applyProtection="1">
      <alignment horizontal="left" wrapText="1"/>
      <protection locked="0"/>
    </xf>
    <xf numFmtId="0" fontId="48" fillId="11" borderId="0" xfId="0" applyFont="1" applyFill="1" applyAlignment="1" applyProtection="1">
      <alignment vertical="center" wrapText="1"/>
      <protection locked="0"/>
    </xf>
    <xf numFmtId="0" fontId="45" fillId="9" borderId="0" xfId="0" applyFont="1" applyFill="1" applyAlignment="1" applyProtection="1">
      <alignment horizontal="center" wrapText="1"/>
      <protection locked="0"/>
    </xf>
    <xf numFmtId="0" fontId="92" fillId="8" borderId="0" xfId="0" applyFont="1" applyFill="1" applyAlignment="1" applyProtection="1">
      <alignment horizontal="left" vertical="center" wrapText="1"/>
      <protection locked="0"/>
    </xf>
    <xf numFmtId="0" fontId="48" fillId="8" borderId="0" xfId="0" applyFont="1" applyFill="1" applyAlignment="1" applyProtection="1">
      <alignment horizontal="left" vertical="center" wrapText="1"/>
      <protection locked="0"/>
    </xf>
    <xf numFmtId="0" fontId="7" fillId="2" borderId="0" xfId="0" applyFont="1" applyFill="1" applyAlignment="1" applyProtection="1">
      <alignment horizontal="center" vertical="center" wrapText="1"/>
      <protection locked="0"/>
    </xf>
    <xf numFmtId="0" fontId="4" fillId="8" borderId="0" xfId="0" applyFont="1" applyFill="1" applyAlignment="1" applyProtection="1">
      <alignment horizontal="left" vertical="center" wrapText="1" indent="1"/>
      <protection locked="0"/>
    </xf>
    <xf numFmtId="49" fontId="17" fillId="8" borderId="0" xfId="0" applyNumberFormat="1" applyFont="1" applyFill="1" applyAlignment="1" applyProtection="1">
      <alignment vertical="top"/>
      <protection locked="0"/>
    </xf>
    <xf numFmtId="0" fontId="11" fillId="8" borderId="0" xfId="0" applyFont="1" applyFill="1" applyProtection="1">
      <protection locked="0"/>
    </xf>
    <xf numFmtId="0" fontId="4" fillId="8" borderId="0" xfId="0" applyFont="1" applyFill="1" applyAlignment="1" applyProtection="1">
      <alignment horizontal="left" vertical="top" wrapText="1"/>
      <protection locked="0"/>
    </xf>
    <xf numFmtId="0" fontId="4" fillId="8" borderId="0" xfId="0" applyFont="1" applyFill="1" applyAlignment="1" applyProtection="1">
      <alignment horizontal="left" vertical="top" wrapText="1" indent="1"/>
      <protection locked="0"/>
    </xf>
    <xf numFmtId="0" fontId="0" fillId="8" borderId="0" xfId="0" applyFill="1" applyAlignment="1" applyProtection="1">
      <alignment horizontal="left" vertical="top" indent="1"/>
      <protection locked="0"/>
    </xf>
    <xf numFmtId="0" fontId="0" fillId="8" borderId="0" xfId="0" applyFill="1" applyAlignment="1" applyProtection="1">
      <alignment horizontal="center"/>
      <protection locked="0"/>
    </xf>
    <xf numFmtId="0" fontId="7" fillId="8" borderId="0" xfId="0" applyFont="1" applyFill="1" applyAlignment="1" applyProtection="1">
      <alignment horizontal="center" vertical="center"/>
      <protection locked="0"/>
    </xf>
    <xf numFmtId="0" fontId="40" fillId="8" borderId="0" xfId="0" applyFont="1" applyFill="1" applyAlignment="1" applyProtection="1">
      <alignment horizontal="center" vertical="center" wrapText="1"/>
      <protection locked="0"/>
    </xf>
    <xf numFmtId="0" fontId="15" fillId="8" borderId="0" xfId="0" applyFont="1" applyFill="1" applyAlignment="1" applyProtection="1">
      <alignment horizontal="right"/>
      <protection locked="0"/>
    </xf>
    <xf numFmtId="0" fontId="25" fillId="8" borderId="0" xfId="0" applyFont="1" applyFill="1" applyAlignment="1" applyProtection="1">
      <alignment horizontal="center" vertical="center"/>
      <protection locked="0"/>
    </xf>
    <xf numFmtId="0" fontId="64" fillId="8" borderId="0" xfId="0" applyFont="1" applyFill="1" applyAlignment="1" applyProtection="1">
      <alignment horizontal="right" vertical="center"/>
      <protection locked="0"/>
    </xf>
    <xf numFmtId="0" fontId="15" fillId="8" borderId="0" xfId="0" applyFont="1" applyFill="1" applyAlignment="1" applyProtection="1">
      <alignment horizontal="center" vertical="center" wrapText="1"/>
      <protection locked="0"/>
    </xf>
    <xf numFmtId="0" fontId="7" fillId="8" borderId="0" xfId="0" applyFont="1" applyFill="1" applyAlignment="1" applyProtection="1">
      <alignment horizontal="center" vertical="center" wrapText="1"/>
      <protection locked="0"/>
    </xf>
    <xf numFmtId="0" fontId="66" fillId="0" borderId="0" xfId="0" applyFont="1" applyAlignment="1" applyProtection="1">
      <alignment wrapText="1"/>
      <protection locked="0"/>
    </xf>
    <xf numFmtId="0" fontId="66" fillId="8" borderId="0" xfId="0" applyFont="1" applyFill="1" applyAlignment="1" applyProtection="1">
      <alignment wrapText="1"/>
      <protection locked="0"/>
    </xf>
    <xf numFmtId="0" fontId="15" fillId="8" borderId="0" xfId="0" applyFont="1" applyFill="1" applyAlignment="1" applyProtection="1">
      <alignment horizontal="center" vertical="center"/>
      <protection locked="0"/>
    </xf>
    <xf numFmtId="0" fontId="8" fillId="8" borderId="0" xfId="0" applyFont="1" applyFill="1" applyAlignment="1" applyProtection="1">
      <alignment horizontal="center" vertical="center"/>
      <protection locked="0"/>
    </xf>
    <xf numFmtId="0" fontId="6" fillId="8" borderId="0" xfId="0" applyFont="1" applyFill="1" applyAlignment="1" applyProtection="1">
      <alignment horizontal="left" vertical="center" wrapText="1"/>
      <protection locked="0"/>
    </xf>
    <xf numFmtId="0" fontId="8" fillId="8" borderId="0" xfId="0" applyFont="1" applyFill="1" applyAlignment="1" applyProtection="1">
      <alignment vertical="center"/>
      <protection locked="0"/>
    </xf>
    <xf numFmtId="0" fontId="6" fillId="8" borderId="0" xfId="0" applyFont="1" applyFill="1" applyAlignment="1" applyProtection="1">
      <alignment vertical="center" wrapText="1"/>
      <protection locked="0"/>
    </xf>
    <xf numFmtId="0" fontId="12" fillId="8" borderId="0" xfId="0" applyFont="1" applyFill="1" applyAlignment="1" applyProtection="1">
      <alignment horizontal="left" vertical="top" wrapText="1" indent="1"/>
      <protection locked="0"/>
    </xf>
    <xf numFmtId="0" fontId="12" fillId="8" borderId="0" xfId="0" applyFont="1" applyFill="1" applyAlignment="1" applyProtection="1">
      <alignment vertical="top" wrapText="1"/>
      <protection locked="0"/>
    </xf>
    <xf numFmtId="0" fontId="12" fillId="0" borderId="0" xfId="0" applyFont="1" applyAlignment="1" applyProtection="1">
      <alignment vertical="top" wrapText="1"/>
      <protection locked="0"/>
    </xf>
    <xf numFmtId="0" fontId="15" fillId="0" borderId="0" xfId="0" applyFont="1" applyAlignment="1" applyProtection="1">
      <alignment horizontal="center" vertical="center"/>
      <protection locked="0"/>
    </xf>
    <xf numFmtId="0" fontId="26" fillId="8" borderId="0" xfId="0" applyFont="1" applyFill="1" applyAlignment="1" applyProtection="1">
      <alignment vertical="top" wrapText="1"/>
      <protection locked="0"/>
    </xf>
    <xf numFmtId="0" fontId="64" fillId="8" borderId="0" xfId="0" applyFont="1" applyFill="1" applyAlignment="1" applyProtection="1">
      <alignment vertical="center"/>
      <protection locked="0"/>
    </xf>
    <xf numFmtId="0" fontId="0" fillId="0" borderId="0" xfId="0" applyProtection="1">
      <protection locked="0"/>
    </xf>
    <xf numFmtId="49" fontId="17" fillId="8" borderId="0" xfId="0" applyNumberFormat="1" applyFont="1" applyFill="1" applyAlignment="1" applyProtection="1">
      <alignment horizontal="center" vertical="top"/>
      <protection locked="0"/>
    </xf>
    <xf numFmtId="0" fontId="63" fillId="0" borderId="0" xfId="0" applyFont="1" applyAlignment="1" applyProtection="1">
      <alignment horizontal="center" vertical="center" wrapText="1"/>
      <protection locked="0"/>
    </xf>
    <xf numFmtId="0" fontId="63" fillId="0" borderId="0" xfId="0" applyFont="1" applyAlignment="1" applyProtection="1">
      <alignment horizontal="center" vertical="center"/>
      <protection locked="0"/>
    </xf>
    <xf numFmtId="0" fontId="15" fillId="8" borderId="0" xfId="0" applyFont="1" applyFill="1" applyAlignment="1" applyProtection="1">
      <alignment horizontal="left" vertical="center" wrapText="1"/>
      <protection locked="0"/>
    </xf>
    <xf numFmtId="0" fontId="13" fillId="8" borderId="0" xfId="0" applyFont="1" applyFill="1" applyAlignment="1" applyProtection="1">
      <alignment horizontal="center" vertical="center" wrapText="1"/>
      <protection locked="0"/>
    </xf>
    <xf numFmtId="0" fontId="0" fillId="8" borderId="0" xfId="0" applyFill="1" applyAlignment="1" applyProtection="1">
      <alignment horizontal="center" vertical="center" wrapText="1"/>
      <protection locked="0"/>
    </xf>
    <xf numFmtId="0" fontId="63" fillId="8" borderId="0" xfId="0" applyFont="1" applyFill="1" applyAlignment="1" applyProtection="1">
      <alignment horizontal="center" vertical="center"/>
      <protection locked="0"/>
    </xf>
    <xf numFmtId="0" fontId="64" fillId="8" borderId="0" xfId="0" applyFont="1" applyFill="1" applyAlignment="1" applyProtection="1">
      <alignment horizontal="right" vertical="center" wrapText="1"/>
      <protection locked="0"/>
    </xf>
    <xf numFmtId="0" fontId="15" fillId="8" borderId="0" xfId="0" applyFont="1" applyFill="1" applyAlignment="1" applyProtection="1">
      <alignment vertical="center" wrapText="1"/>
      <protection locked="0"/>
    </xf>
    <xf numFmtId="0" fontId="0" fillId="8" borderId="0" xfId="0" applyFill="1" applyAlignment="1" applyProtection="1">
      <alignment wrapText="1"/>
      <protection locked="0"/>
    </xf>
    <xf numFmtId="0" fontId="6" fillId="8" borderId="0" xfId="0" applyFont="1" applyFill="1" applyAlignment="1" applyProtection="1">
      <alignment horizontal="center" vertical="center" wrapText="1"/>
      <protection locked="0"/>
    </xf>
    <xf numFmtId="0" fontId="10" fillId="8" borderId="0" xfId="0" applyFont="1" applyFill="1" applyAlignment="1" applyProtection="1">
      <alignment vertical="center"/>
      <protection locked="0"/>
    </xf>
    <xf numFmtId="2" fontId="19" fillId="3" borderId="0" xfId="0" applyNumberFormat="1" applyFont="1" applyFill="1" applyAlignment="1">
      <alignment horizontal="center"/>
    </xf>
    <xf numFmtId="0" fontId="15" fillId="18" borderId="0" xfId="0" applyFont="1" applyFill="1" applyAlignment="1">
      <alignment horizontal="center" vertical="center"/>
    </xf>
    <xf numFmtId="0" fontId="10" fillId="3" borderId="2" xfId="0" applyFont="1" applyFill="1" applyBorder="1" applyAlignment="1">
      <alignment vertical="center"/>
    </xf>
    <xf numFmtId="0" fontId="48" fillId="3" borderId="0" xfId="0" applyFont="1" applyFill="1" applyAlignment="1">
      <alignment horizontal="center" vertical="center"/>
    </xf>
    <xf numFmtId="0" fontId="45" fillId="8" borderId="0" xfId="0" applyFont="1" applyFill="1" applyAlignment="1" applyProtection="1">
      <alignment horizontal="center" wrapText="1"/>
      <protection locked="0"/>
    </xf>
    <xf numFmtId="0" fontId="53" fillId="8" borderId="0" xfId="0" applyFont="1" applyFill="1" applyProtection="1">
      <protection locked="0"/>
    </xf>
    <xf numFmtId="0" fontId="54" fillId="8" borderId="0" xfId="0" applyFont="1" applyFill="1" applyProtection="1">
      <protection locked="0"/>
    </xf>
    <xf numFmtId="0" fontId="55" fillId="8" borderId="0" xfId="0" applyFont="1" applyFill="1" applyProtection="1">
      <protection locked="0"/>
    </xf>
    <xf numFmtId="0" fontId="35" fillId="8" borderId="0" xfId="0" applyFont="1" applyFill="1" applyAlignment="1" applyProtection="1">
      <alignment horizontal="left" vertical="center" wrapText="1" indent="1"/>
      <protection locked="0"/>
    </xf>
    <xf numFmtId="49" fontId="17" fillId="8" borderId="0" xfId="0" applyNumberFormat="1" applyFont="1" applyFill="1" applyAlignment="1" applyProtection="1">
      <alignment horizontal="left" vertical="top"/>
      <protection locked="0"/>
    </xf>
    <xf numFmtId="0" fontId="29" fillId="8" borderId="0" xfId="0" applyFont="1" applyFill="1" applyAlignment="1" applyProtection="1">
      <alignment horizontal="left" wrapText="1" indent="1"/>
      <protection locked="0"/>
    </xf>
    <xf numFmtId="0" fontId="6" fillId="8" borderId="66" xfId="0" applyFont="1" applyFill="1" applyBorder="1" applyAlignment="1" applyProtection="1">
      <alignment horizontal="center" vertical="center" wrapText="1"/>
      <protection locked="0"/>
    </xf>
    <xf numFmtId="0" fontId="61" fillId="8" borderId="0" xfId="0" applyFont="1" applyFill="1" applyProtection="1">
      <protection locked="0"/>
    </xf>
    <xf numFmtId="0" fontId="57" fillId="8" borderId="0" xfId="0" applyFont="1" applyFill="1" applyProtection="1">
      <protection locked="0"/>
    </xf>
    <xf numFmtId="0" fontId="58" fillId="8" borderId="0" xfId="0" applyFont="1" applyFill="1" applyAlignment="1" applyProtection="1">
      <alignment horizontal="left" vertical="top" wrapText="1" indent="1"/>
      <protection locked="0"/>
    </xf>
    <xf numFmtId="0" fontId="59" fillId="8" borderId="0" xfId="0" applyFont="1" applyFill="1" applyAlignment="1" applyProtection="1">
      <alignment horizontal="left" vertical="top" wrapText="1"/>
      <protection locked="0"/>
    </xf>
    <xf numFmtId="0" fontId="18" fillId="8" borderId="0" xfId="0" applyFont="1" applyFill="1" applyAlignment="1" applyProtection="1">
      <alignment vertical="center"/>
      <protection locked="0"/>
    </xf>
    <xf numFmtId="0" fontId="12" fillId="8" borderId="0" xfId="0" applyFont="1" applyFill="1" applyAlignment="1" applyProtection="1">
      <alignment horizontal="center" vertical="center"/>
      <protection locked="0"/>
    </xf>
    <xf numFmtId="0" fontId="18" fillId="8" borderId="0" xfId="0" applyFont="1" applyFill="1" applyAlignment="1" applyProtection="1">
      <alignment horizontal="right" vertical="center"/>
      <protection locked="0"/>
    </xf>
    <xf numFmtId="0" fontId="48" fillId="8" borderId="0" xfId="0" applyFont="1" applyFill="1" applyAlignment="1" applyProtection="1">
      <alignment horizontal="center" vertical="center"/>
      <protection locked="0"/>
    </xf>
    <xf numFmtId="0" fontId="25" fillId="8" borderId="0" xfId="0" applyFont="1" applyFill="1" applyAlignment="1" applyProtection="1">
      <alignment vertical="center"/>
      <protection locked="0"/>
    </xf>
    <xf numFmtId="0" fontId="4" fillId="8" borderId="0" xfId="0" applyFont="1" applyFill="1" applyAlignment="1" applyProtection="1">
      <alignment horizontal="left" vertical="center" wrapText="1"/>
      <protection locked="0"/>
    </xf>
    <xf numFmtId="0" fontId="13" fillId="8" borderId="0" xfId="0" applyFont="1" applyFill="1" applyAlignment="1" applyProtection="1">
      <alignment horizontal="center" vertical="center"/>
      <protection locked="0"/>
    </xf>
    <xf numFmtId="0" fontId="13" fillId="8" borderId="0" xfId="0" applyFont="1" applyFill="1" applyAlignment="1" applyProtection="1">
      <alignment horizontal="left" vertical="top" wrapText="1" indent="1"/>
      <protection locked="0"/>
    </xf>
    <xf numFmtId="0" fontId="16" fillId="8" borderId="0" xfId="0" applyFont="1" applyFill="1" applyAlignment="1" applyProtection="1">
      <alignment vertical="top" wrapText="1"/>
      <protection locked="0"/>
    </xf>
    <xf numFmtId="0" fontId="0" fillId="8" borderId="0" xfId="0" applyFill="1" applyAlignment="1" applyProtection="1">
      <alignment horizontal="center" vertical="center"/>
      <protection locked="0"/>
    </xf>
    <xf numFmtId="49" fontId="17" fillId="8" borderId="0" xfId="0" applyNumberFormat="1" applyFont="1" applyFill="1" applyAlignment="1">
      <alignment horizontal="left" vertical="top"/>
    </xf>
    <xf numFmtId="0" fontId="10" fillId="8" borderId="0" xfId="0" applyFont="1" applyFill="1" applyAlignment="1">
      <alignment horizontal="center" vertical="center"/>
    </xf>
    <xf numFmtId="0" fontId="10" fillId="8" borderId="0" xfId="0" applyFont="1" applyFill="1" applyAlignment="1">
      <alignment vertical="center"/>
    </xf>
    <xf numFmtId="0" fontId="6" fillId="8" borderId="0" xfId="0" applyFont="1" applyFill="1" applyAlignment="1">
      <alignment horizontal="center" vertical="center"/>
    </xf>
    <xf numFmtId="0" fontId="10" fillId="8" borderId="66" xfId="0" applyFont="1" applyFill="1" applyBorder="1" applyAlignment="1">
      <alignment vertical="center"/>
    </xf>
    <xf numFmtId="0" fontId="7" fillId="8" borderId="66" xfId="0" applyFont="1" applyFill="1" applyBorder="1" applyAlignment="1">
      <alignment horizontal="center" vertical="center"/>
    </xf>
    <xf numFmtId="0" fontId="7" fillId="8" borderId="66" xfId="0" applyFont="1" applyFill="1" applyBorder="1" applyAlignment="1">
      <alignment horizontal="center" vertical="center" wrapText="1"/>
    </xf>
    <xf numFmtId="0" fontId="10" fillId="8" borderId="0" xfId="0" applyFont="1" applyFill="1" applyAlignment="1" applyProtection="1">
      <alignment horizontal="center" vertical="center"/>
      <protection locked="0"/>
    </xf>
    <xf numFmtId="0" fontId="94" fillId="8" borderId="0" xfId="0" applyFont="1" applyFill="1" applyAlignment="1">
      <alignment horizontal="left" vertical="top" wrapText="1" indent="1"/>
    </xf>
    <xf numFmtId="0" fontId="14" fillId="8" borderId="0" xfId="0" applyFont="1" applyFill="1" applyAlignment="1">
      <alignment horizontal="left" vertical="top" wrapText="1"/>
    </xf>
    <xf numFmtId="0" fontId="65" fillId="0" borderId="0" xfId="0" applyFont="1" applyAlignment="1" applyProtection="1">
      <alignment vertical="center"/>
      <protection locked="0"/>
    </xf>
    <xf numFmtId="0" fontId="26" fillId="8" borderId="0" xfId="0" applyFont="1" applyFill="1" applyAlignment="1" applyProtection="1">
      <alignment horizontal="left" vertical="center" wrapText="1" indent="1"/>
      <protection locked="0"/>
    </xf>
    <xf numFmtId="0" fontId="78" fillId="8" borderId="0" xfId="0" applyFont="1" applyFill="1" applyAlignment="1" applyProtection="1">
      <alignment horizontal="right" vertical="center"/>
      <protection locked="0"/>
    </xf>
    <xf numFmtId="0" fontId="92" fillId="8" borderId="0" xfId="0" applyFont="1" applyFill="1" applyAlignment="1" applyProtection="1">
      <alignment horizontal="left" wrapText="1"/>
      <protection locked="0"/>
    </xf>
    <xf numFmtId="0" fontId="77" fillId="8" borderId="0" xfId="0" applyFont="1" applyFill="1" applyAlignment="1" applyProtection="1">
      <alignment vertical="center"/>
      <protection locked="0"/>
    </xf>
    <xf numFmtId="0" fontId="16" fillId="8" borderId="0" xfId="0" applyFont="1" applyFill="1" applyAlignment="1" applyProtection="1">
      <alignment horizontal="left" vertical="top" wrapText="1"/>
      <protection locked="0"/>
    </xf>
    <xf numFmtId="0" fontId="77" fillId="8" borderId="0" xfId="0" applyFont="1" applyFill="1" applyAlignment="1" applyProtection="1">
      <alignment horizontal="left" vertical="center" wrapText="1"/>
      <protection locked="0"/>
    </xf>
    <xf numFmtId="0" fontId="14" fillId="8" borderId="0" xfId="0" applyFont="1" applyFill="1" applyAlignment="1" applyProtection="1">
      <alignment vertical="top" wrapText="1"/>
      <protection locked="0"/>
    </xf>
    <xf numFmtId="0" fontId="7" fillId="8" borderId="0" xfId="0" applyFont="1" applyFill="1" applyAlignment="1" applyProtection="1">
      <alignment vertical="center"/>
      <protection locked="0"/>
    </xf>
    <xf numFmtId="49" fontId="17" fillId="8" borderId="0" xfId="0" applyNumberFormat="1" applyFont="1" applyFill="1" applyAlignment="1" applyProtection="1">
      <alignment vertical="center"/>
      <protection locked="0"/>
    </xf>
    <xf numFmtId="0" fontId="62" fillId="8" borderId="0" xfId="0" applyFont="1" applyFill="1" applyAlignment="1" applyProtection="1">
      <alignment wrapText="1"/>
      <protection locked="0"/>
    </xf>
    <xf numFmtId="0" fontId="16" fillId="8" borderId="0" xfId="0" applyFont="1" applyFill="1" applyAlignment="1">
      <alignment horizontal="left" vertical="top" wrapText="1"/>
    </xf>
    <xf numFmtId="0" fontId="25" fillId="8" borderId="0" xfId="0" applyFont="1" applyFill="1" applyAlignment="1">
      <alignment vertical="center"/>
    </xf>
    <xf numFmtId="0" fontId="53" fillId="8" borderId="0" xfId="0" applyFont="1" applyFill="1" applyAlignment="1" applyProtection="1">
      <alignment horizontal="left"/>
      <protection locked="0"/>
    </xf>
    <xf numFmtId="0" fontId="0" fillId="8" borderId="0" xfId="0" applyFill="1" applyAlignment="1" applyProtection="1">
      <alignment vertical="center"/>
      <protection locked="0"/>
    </xf>
    <xf numFmtId="0" fontId="27" fillId="8" borderId="7" xfId="0" applyFont="1" applyFill="1" applyBorder="1" applyAlignment="1" applyProtection="1">
      <alignment vertical="center"/>
      <protection locked="0"/>
    </xf>
    <xf numFmtId="0" fontId="23" fillId="8" borderId="7" xfId="0" applyFont="1" applyFill="1" applyBorder="1" applyProtection="1">
      <protection locked="0"/>
    </xf>
    <xf numFmtId="0" fontId="22" fillId="8" borderId="0" xfId="0" applyFont="1" applyFill="1" applyProtection="1">
      <protection locked="0"/>
    </xf>
    <xf numFmtId="0" fontId="2" fillId="8" borderId="0" xfId="0" applyFont="1" applyFill="1" applyAlignment="1" applyProtection="1">
      <alignment horizontal="left" wrapText="1" indent="1"/>
      <protection locked="0"/>
    </xf>
    <xf numFmtId="0" fontId="0" fillId="8" borderId="0" xfId="0" applyFill="1" applyAlignment="1" applyProtection="1">
      <alignment horizontal="left"/>
      <protection locked="0"/>
    </xf>
    <xf numFmtId="0" fontId="15" fillId="8" borderId="0" xfId="0" applyFont="1" applyFill="1" applyAlignment="1" applyProtection="1">
      <alignment wrapText="1"/>
      <protection locked="0"/>
    </xf>
    <xf numFmtId="0" fontId="25" fillId="19" borderId="0" xfId="0" applyFont="1" applyFill="1" applyAlignment="1" applyProtection="1">
      <alignment horizontal="left" vertical="center"/>
      <protection locked="0"/>
    </xf>
    <xf numFmtId="0" fontId="10" fillId="19" borderId="0" xfId="0" applyFont="1" applyFill="1" applyAlignment="1" applyProtection="1">
      <alignment vertical="center"/>
      <protection locked="0"/>
    </xf>
    <xf numFmtId="0" fontId="25" fillId="19" borderId="0" xfId="0" applyFont="1" applyFill="1" applyAlignment="1" applyProtection="1">
      <alignment vertical="center"/>
      <protection locked="0"/>
    </xf>
    <xf numFmtId="0" fontId="25" fillId="8" borderId="0" xfId="0" applyFont="1" applyFill="1" applyAlignment="1" applyProtection="1">
      <alignment horizontal="left" vertical="center"/>
      <protection locked="0"/>
    </xf>
    <xf numFmtId="0" fontId="4" fillId="8" borderId="0" xfId="0" applyFont="1" applyFill="1" applyAlignment="1" applyProtection="1">
      <alignment vertical="center" wrapText="1"/>
      <protection locked="0"/>
    </xf>
    <xf numFmtId="0" fontId="5" fillId="8" borderId="0" xfId="0" applyFont="1" applyFill="1" applyAlignment="1" applyProtection="1">
      <alignment horizontal="left" vertical="top" wrapText="1"/>
      <protection locked="0"/>
    </xf>
    <xf numFmtId="0" fontId="4" fillId="8" borderId="0" xfId="0" applyFont="1" applyFill="1" applyAlignment="1" applyProtection="1">
      <alignment vertical="top" wrapText="1"/>
      <protection locked="0"/>
    </xf>
    <xf numFmtId="0" fontId="19" fillId="8" borderId="0" xfId="0" applyFont="1" applyFill="1" applyAlignment="1" applyProtection="1">
      <alignment horizontal="left" vertical="top" wrapText="1"/>
      <protection locked="0"/>
    </xf>
    <xf numFmtId="0" fontId="109" fillId="2" borderId="4" xfId="0" applyFont="1" applyFill="1" applyBorder="1" applyAlignment="1" applyProtection="1">
      <alignment horizontal="center" vertical="center" wrapText="1"/>
      <protection locked="0"/>
    </xf>
    <xf numFmtId="0" fontId="24" fillId="8" borderId="0" xfId="0" applyFont="1" applyFill="1" applyAlignment="1" applyProtection="1">
      <alignment horizontal="left" vertical="center" wrapText="1"/>
      <protection locked="0"/>
    </xf>
    <xf numFmtId="0" fontId="5" fillId="8" borderId="0" xfId="0" applyFont="1" applyFill="1" applyAlignment="1" applyProtection="1">
      <alignment horizontal="center" vertical="center" wrapText="1"/>
      <protection locked="0"/>
    </xf>
    <xf numFmtId="0" fontId="24" fillId="8" borderId="0" xfId="0" applyFont="1" applyFill="1" applyAlignment="1" applyProtection="1">
      <alignment horizontal="center" vertical="center" wrapText="1"/>
      <protection locked="0"/>
    </xf>
    <xf numFmtId="0" fontId="10" fillId="8" borderId="0" xfId="0" applyFont="1" applyFill="1" applyAlignment="1" applyProtection="1">
      <alignment vertical="center" wrapText="1"/>
      <protection locked="0"/>
    </xf>
    <xf numFmtId="0" fontId="82" fillId="0" borderId="42" xfId="0" applyFont="1" applyBorder="1" applyAlignment="1" applyProtection="1">
      <alignment horizontal="center" vertical="center" wrapText="1"/>
      <protection locked="0"/>
    </xf>
    <xf numFmtId="0" fontId="82" fillId="0" borderId="41" xfId="0" applyFont="1" applyBorder="1" applyAlignment="1" applyProtection="1">
      <alignment horizontal="center" vertical="center" wrapText="1"/>
      <protection locked="0"/>
    </xf>
    <xf numFmtId="0" fontId="15" fillId="0" borderId="41" xfId="0" applyFont="1" applyBorder="1" applyAlignment="1" applyProtection="1">
      <alignment horizontal="center" vertical="center"/>
      <protection locked="0"/>
    </xf>
    <xf numFmtId="0" fontId="15" fillId="10" borderId="41" xfId="0" applyFont="1" applyFill="1" applyBorder="1" applyAlignment="1" applyProtection="1">
      <alignment horizontal="center" vertical="center"/>
      <protection locked="0"/>
    </xf>
    <xf numFmtId="0" fontId="82" fillId="8" borderId="41" xfId="0" applyFont="1" applyFill="1" applyBorder="1" applyAlignment="1" applyProtection="1">
      <alignment horizontal="center" vertical="center" wrapText="1"/>
      <protection locked="0"/>
    </xf>
    <xf numFmtId="0" fontId="16" fillId="8" borderId="0" xfId="0" applyFont="1" applyFill="1" applyAlignment="1" applyProtection="1">
      <alignment vertical="center" wrapText="1"/>
      <protection locked="0"/>
    </xf>
    <xf numFmtId="0" fontId="15" fillId="10" borderId="41" xfId="0" applyFont="1" applyFill="1" applyBorder="1" applyAlignment="1" applyProtection="1">
      <alignment horizontal="center"/>
      <protection locked="0"/>
    </xf>
    <xf numFmtId="0" fontId="15" fillId="8" borderId="3" xfId="0" applyFont="1" applyFill="1" applyBorder="1" applyAlignment="1" applyProtection="1">
      <alignment horizontal="center" vertical="center"/>
      <protection locked="0"/>
    </xf>
    <xf numFmtId="0" fontId="16" fillId="8" borderId="0" xfId="0" applyFont="1" applyFill="1" applyAlignment="1" applyProtection="1">
      <alignment vertical="center"/>
      <protection locked="0"/>
    </xf>
    <xf numFmtId="0" fontId="7" fillId="8" borderId="0" xfId="0" applyFont="1" applyFill="1" applyAlignment="1" applyProtection="1">
      <alignment vertical="center" wrapText="1"/>
      <protection locked="0"/>
    </xf>
    <xf numFmtId="0" fontId="85" fillId="8" borderId="0" xfId="0" applyFont="1" applyFill="1" applyAlignment="1" applyProtection="1">
      <alignment vertical="center"/>
      <protection locked="0"/>
    </xf>
    <xf numFmtId="0" fontId="15" fillId="10" borderId="41" xfId="0" applyFont="1" applyFill="1" applyBorder="1" applyAlignment="1" applyProtection="1">
      <alignment vertical="center"/>
      <protection locked="0"/>
    </xf>
    <xf numFmtId="0" fontId="15" fillId="0" borderId="43" xfId="0" applyFont="1" applyBorder="1" applyAlignment="1" applyProtection="1">
      <alignment horizontal="center" vertical="center"/>
      <protection locked="0"/>
    </xf>
    <xf numFmtId="0" fontId="82" fillId="8" borderId="44" xfId="0" applyFont="1" applyFill="1" applyBorder="1" applyAlignment="1" applyProtection="1">
      <alignment horizontal="center" vertical="center" wrapText="1"/>
      <protection locked="0"/>
    </xf>
    <xf numFmtId="0" fontId="29" fillId="8" borderId="0" xfId="0" applyFont="1" applyFill="1" applyAlignment="1" applyProtection="1">
      <alignment horizontal="left"/>
      <protection locked="0"/>
    </xf>
    <xf numFmtId="0" fontId="41" fillId="8" borderId="0" xfId="0" applyFont="1" applyFill="1" applyProtection="1">
      <protection locked="0"/>
    </xf>
    <xf numFmtId="0" fontId="84" fillId="8" borderId="0" xfId="0" applyFont="1" applyFill="1" applyProtection="1">
      <protection locked="0"/>
    </xf>
    <xf numFmtId="0" fontId="0" fillId="8" borderId="9" xfId="0" applyFill="1" applyBorder="1" applyProtection="1">
      <protection locked="0"/>
    </xf>
    <xf numFmtId="0" fontId="12" fillId="0" borderId="39" xfId="0" applyFont="1" applyBorder="1" applyAlignment="1">
      <alignment horizontal="center" vertical="center"/>
    </xf>
    <xf numFmtId="0" fontId="10" fillId="8" borderId="0" xfId="0" applyFont="1" applyFill="1" applyAlignment="1">
      <alignment horizontal="left"/>
    </xf>
    <xf numFmtId="0" fontId="26" fillId="4" borderId="5" xfId="0" applyFont="1" applyFill="1" applyBorder="1" applyAlignment="1">
      <alignment vertical="top" wrapText="1"/>
    </xf>
    <xf numFmtId="0" fontId="26" fillId="4" borderId="50" xfId="0" applyFont="1" applyFill="1" applyBorder="1" applyAlignment="1">
      <alignment horizontal="left" vertical="top" wrapText="1"/>
    </xf>
    <xf numFmtId="0" fontId="19" fillId="4" borderId="45" xfId="0" applyFont="1" applyFill="1" applyBorder="1" applyAlignment="1">
      <alignment horizontal="left" vertical="top" wrapText="1"/>
    </xf>
    <xf numFmtId="0" fontId="19" fillId="4" borderId="46" xfId="0" applyFont="1" applyFill="1" applyBorder="1" applyAlignment="1">
      <alignment horizontal="left" vertical="top" wrapText="1"/>
    </xf>
    <xf numFmtId="0" fontId="4" fillId="2" borderId="4"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5" fillId="5" borderId="43" xfId="0" applyFont="1" applyFill="1" applyBorder="1" applyAlignment="1" applyProtection="1">
      <alignment horizontal="left" vertical="top" wrapText="1"/>
      <protection locked="0"/>
    </xf>
    <xf numFmtId="0" fontId="0" fillId="8" borderId="8" xfId="0" applyFill="1" applyBorder="1" applyProtection="1">
      <protection locked="0"/>
    </xf>
    <xf numFmtId="0" fontId="0" fillId="0" borderId="0" xfId="0" applyAlignment="1">
      <alignment horizontal="left"/>
    </xf>
    <xf numFmtId="0" fontId="41" fillId="8" borderId="0" xfId="0" applyFont="1" applyFill="1"/>
    <xf numFmtId="0" fontId="29" fillId="8" borderId="0" xfId="0" applyFont="1" applyFill="1" applyProtection="1">
      <protection locked="0"/>
    </xf>
    <xf numFmtId="0" fontId="113" fillId="8" borderId="0" xfId="0" applyFont="1" applyFill="1"/>
    <xf numFmtId="0" fontId="10" fillId="9" borderId="0" xfId="0" applyFont="1" applyFill="1" applyAlignment="1" applyProtection="1">
      <alignment vertical="center"/>
      <protection locked="0"/>
    </xf>
    <xf numFmtId="0" fontId="109" fillId="2" borderId="44" xfId="0" applyFont="1" applyFill="1" applyBorder="1" applyAlignment="1" applyProtection="1">
      <alignment horizontal="center" vertical="center" wrapText="1"/>
      <protection locked="0"/>
    </xf>
    <xf numFmtId="0" fontId="105" fillId="0" borderId="0" xfId="0" applyFont="1" applyProtection="1">
      <protection locked="0"/>
    </xf>
    <xf numFmtId="0" fontId="7" fillId="8" borderId="0" xfId="0" applyFont="1" applyFill="1" applyAlignment="1" applyProtection="1">
      <alignment horizontal="left" vertical="top" wrapText="1" indent="1"/>
      <protection locked="0"/>
    </xf>
    <xf numFmtId="0" fontId="9" fillId="8" borderId="0" xfId="0" applyFont="1" applyFill="1" applyAlignment="1" applyProtection="1">
      <alignment vertical="center"/>
      <protection locked="0"/>
    </xf>
    <xf numFmtId="0" fontId="0" fillId="0" borderId="41" xfId="0" applyBorder="1" applyAlignment="1" applyProtection="1">
      <alignment horizontal="center" vertical="center"/>
      <protection locked="0"/>
    </xf>
    <xf numFmtId="0" fontId="82" fillId="7" borderId="40" xfId="0" applyFont="1" applyFill="1" applyBorder="1" applyAlignment="1">
      <alignment horizontal="center" vertical="center" wrapText="1"/>
    </xf>
    <xf numFmtId="0" fontId="79" fillId="8" borderId="0" xfId="0" applyFont="1" applyFill="1" applyAlignment="1" applyProtection="1">
      <alignment vertical="center"/>
      <protection locked="0"/>
    </xf>
    <xf numFmtId="0" fontId="63" fillId="7" borderId="41" xfId="0" applyFont="1" applyFill="1" applyBorder="1" applyAlignment="1">
      <alignment horizontal="center" vertical="center"/>
    </xf>
    <xf numFmtId="0" fontId="32" fillId="8" borderId="31" xfId="0" applyFont="1" applyFill="1" applyBorder="1" applyAlignment="1" applyProtection="1">
      <alignment horizontal="left"/>
      <protection locked="0"/>
    </xf>
    <xf numFmtId="0" fontId="0" fillId="0" borderId="31" xfId="0" applyBorder="1" applyAlignment="1" applyProtection="1">
      <alignment horizontal="left"/>
      <protection locked="0"/>
    </xf>
    <xf numFmtId="0" fontId="0" fillId="8" borderId="31" xfId="0" applyFill="1" applyBorder="1" applyProtection="1">
      <protection locked="0"/>
    </xf>
    <xf numFmtId="0" fontId="40" fillId="8" borderId="0" xfId="0" applyFont="1" applyFill="1" applyAlignment="1" applyProtection="1">
      <alignment horizontal="left" vertical="center" wrapText="1"/>
      <protection locked="0"/>
    </xf>
    <xf numFmtId="0" fontId="85" fillId="8" borderId="0" xfId="0" applyFont="1" applyFill="1" applyAlignment="1" applyProtection="1">
      <alignment horizontal="center" vertical="center"/>
      <protection locked="0"/>
    </xf>
    <xf numFmtId="0" fontId="87" fillId="8" borderId="0" xfId="0" applyFont="1" applyFill="1" applyAlignment="1" applyProtection="1">
      <alignment horizontal="center" vertical="center" wrapText="1"/>
      <protection locked="0"/>
    </xf>
    <xf numFmtId="0" fontId="19" fillId="8" borderId="0" xfId="0" applyFont="1" applyFill="1" applyAlignment="1" applyProtection="1">
      <alignment horizontal="center" vertical="center"/>
      <protection locked="0"/>
    </xf>
    <xf numFmtId="0" fontId="75" fillId="8" borderId="0" xfId="0" applyFont="1" applyFill="1" applyAlignment="1" applyProtection="1">
      <alignment vertical="center" wrapText="1"/>
      <protection locked="0"/>
    </xf>
    <xf numFmtId="0" fontId="50" fillId="8" borderId="0" xfId="0" applyFont="1" applyFill="1" applyAlignment="1" applyProtection="1">
      <alignment horizontal="center" vertical="center" wrapText="1"/>
      <protection locked="0"/>
    </xf>
    <xf numFmtId="0" fontId="51" fillId="8" borderId="0" xfId="0" applyFont="1" applyFill="1" applyAlignment="1" applyProtection="1">
      <alignment horizontal="center" vertical="center" wrapText="1"/>
      <protection locked="0"/>
    </xf>
    <xf numFmtId="0" fontId="39" fillId="8" borderId="0" xfId="0" applyFont="1" applyFill="1" applyAlignment="1" applyProtection="1">
      <alignment horizontal="center" vertical="center" wrapText="1"/>
      <protection locked="0"/>
    </xf>
    <xf numFmtId="0" fontId="7" fillId="8" borderId="0" xfId="0" applyFont="1" applyFill="1" applyAlignment="1" applyProtection="1">
      <alignment vertical="center" textRotation="90"/>
      <protection locked="0"/>
    </xf>
    <xf numFmtId="0" fontId="21" fillId="8" borderId="0" xfId="0" applyFont="1" applyFill="1" applyAlignment="1" applyProtection="1">
      <alignment horizontal="left" vertical="center" wrapText="1"/>
      <protection locked="0"/>
    </xf>
    <xf numFmtId="0" fontId="20" fillId="8" borderId="0" xfId="0" applyFont="1" applyFill="1" applyAlignment="1" applyProtection="1">
      <alignment horizontal="left" vertical="center" wrapText="1"/>
      <protection locked="0"/>
    </xf>
    <xf numFmtId="0" fontId="38" fillId="8" borderId="0" xfId="0" applyFont="1" applyFill="1" applyAlignment="1" applyProtection="1">
      <alignment horizontal="center" vertical="center" wrapText="1"/>
      <protection locked="0"/>
    </xf>
    <xf numFmtId="0" fontId="13" fillId="8" borderId="0" xfId="0" applyFont="1" applyFill="1" applyAlignment="1" applyProtection="1">
      <alignment vertical="center" wrapText="1"/>
      <protection locked="0"/>
    </xf>
    <xf numFmtId="0" fontId="12" fillId="8" borderId="0" xfId="0" applyFont="1" applyFill="1" applyAlignment="1" applyProtection="1">
      <alignment vertical="center"/>
      <protection locked="0"/>
    </xf>
    <xf numFmtId="0" fontId="7" fillId="8" borderId="0" xfId="0" applyFont="1" applyFill="1" applyAlignment="1" applyProtection="1">
      <alignment horizontal="left" vertical="center"/>
      <protection locked="0"/>
    </xf>
    <xf numFmtId="0" fontId="68" fillId="8" borderId="0" xfId="0" applyFont="1" applyFill="1" applyProtection="1">
      <protection locked="0"/>
    </xf>
    <xf numFmtId="0" fontId="12" fillId="8" borderId="0" xfId="0" applyFont="1" applyFill="1" applyProtection="1">
      <protection locked="0"/>
    </xf>
    <xf numFmtId="0" fontId="10" fillId="8" borderId="0" xfId="0" applyFont="1" applyFill="1" applyAlignment="1" applyProtection="1">
      <alignment vertical="top" wrapText="1"/>
      <protection locked="0"/>
    </xf>
    <xf numFmtId="0" fontId="4" fillId="8" borderId="0" xfId="0" applyFont="1" applyFill="1" applyAlignment="1" applyProtection="1">
      <alignment horizontal="center" vertical="top" wrapText="1"/>
      <protection locked="0"/>
    </xf>
    <xf numFmtId="0" fontId="5" fillId="8" borderId="0" xfId="0" applyFont="1" applyFill="1" applyAlignment="1" applyProtection="1">
      <alignment horizontal="left" vertical="center" wrapText="1"/>
      <protection locked="0"/>
    </xf>
    <xf numFmtId="0" fontId="52" fillId="8" borderId="0" xfId="0" applyFont="1" applyFill="1" applyAlignment="1" applyProtection="1">
      <alignment horizontal="center" vertical="center"/>
      <protection locked="0"/>
    </xf>
    <xf numFmtId="0" fontId="74" fillId="8" borderId="0" xfId="0" applyFont="1" applyFill="1" applyAlignment="1" applyProtection="1">
      <alignment horizontal="center" vertical="center" wrapText="1"/>
      <protection locked="0"/>
    </xf>
    <xf numFmtId="0" fontId="5" fillId="8" borderId="0" xfId="0" applyFont="1" applyFill="1" applyAlignment="1" applyProtection="1">
      <alignment horizontal="center"/>
      <protection locked="0"/>
    </xf>
    <xf numFmtId="0" fontId="20" fillId="8" borderId="0" xfId="0" applyFont="1" applyFill="1" applyAlignment="1" applyProtection="1">
      <alignment horizontal="left"/>
      <protection locked="0"/>
    </xf>
    <xf numFmtId="0" fontId="74" fillId="8" borderId="0" xfId="0" applyFont="1" applyFill="1" applyAlignment="1" applyProtection="1">
      <alignment horizontal="center"/>
      <protection locked="0"/>
    </xf>
    <xf numFmtId="0" fontId="9" fillId="8" borderId="0" xfId="0" applyFont="1" applyFill="1" applyAlignment="1" applyProtection="1">
      <alignment horizontal="center" vertical="center"/>
      <protection locked="0"/>
    </xf>
    <xf numFmtId="0" fontId="13" fillId="8" borderId="0" xfId="0" applyFont="1" applyFill="1" applyAlignment="1" applyProtection="1">
      <alignment horizontal="left" vertical="center" wrapText="1"/>
      <protection locked="0"/>
    </xf>
    <xf numFmtId="0" fontId="12" fillId="8" borderId="0" xfId="0" applyFont="1" applyFill="1" applyAlignment="1" applyProtection="1">
      <alignment horizontal="center"/>
      <protection locked="0"/>
    </xf>
    <xf numFmtId="0" fontId="29" fillId="13" borderId="0" xfId="0" applyFont="1" applyFill="1"/>
    <xf numFmtId="0" fontId="29" fillId="13" borderId="0" xfId="0" applyFont="1" applyFill="1" applyAlignment="1">
      <alignment horizontal="left"/>
    </xf>
    <xf numFmtId="0" fontId="4" fillId="13" borderId="0" xfId="0" applyFont="1" applyFill="1" applyAlignment="1">
      <alignment horizontal="center"/>
    </xf>
    <xf numFmtId="0" fontId="74" fillId="8" borderId="64" xfId="0" applyFont="1" applyFill="1" applyBorder="1" applyProtection="1">
      <protection locked="0"/>
    </xf>
    <xf numFmtId="0" fontId="50" fillId="8" borderId="17" xfId="0" applyFont="1" applyFill="1" applyBorder="1" applyAlignment="1" applyProtection="1">
      <alignment horizontal="center" vertical="center" wrapText="1"/>
      <protection locked="0"/>
    </xf>
    <xf numFmtId="0" fontId="7" fillId="8" borderId="18" xfId="0" applyFont="1" applyFill="1" applyBorder="1" applyAlignment="1" applyProtection="1">
      <alignment horizontal="left" vertical="center"/>
      <protection locked="0"/>
    </xf>
    <xf numFmtId="0" fontId="7" fillId="8" borderId="19" xfId="0" applyFont="1" applyFill="1" applyBorder="1" applyAlignment="1" applyProtection="1">
      <alignment horizontal="left" vertical="center"/>
      <protection locked="0"/>
    </xf>
    <xf numFmtId="0" fontId="4" fillId="13" borderId="60" xfId="0" applyFont="1" applyFill="1" applyBorder="1" applyAlignment="1">
      <alignment horizontal="center" vertical="center"/>
    </xf>
    <xf numFmtId="0" fontId="32" fillId="8" borderId="31" xfId="0" applyFont="1" applyFill="1" applyBorder="1" applyProtection="1">
      <protection locked="0"/>
    </xf>
    <xf numFmtId="0" fontId="68" fillId="8" borderId="0" xfId="0" applyFont="1" applyFill="1" applyAlignment="1" applyProtection="1">
      <alignment horizontal="left"/>
      <protection locked="0"/>
    </xf>
    <xf numFmtId="0" fontId="34" fillId="8" borderId="0" xfId="0" applyFont="1" applyFill="1" applyAlignment="1" applyProtection="1">
      <alignment horizontal="left" wrapText="1"/>
      <protection locked="0"/>
    </xf>
    <xf numFmtId="0" fontId="35" fillId="8" borderId="0" xfId="0" applyFont="1" applyFill="1" applyAlignment="1" applyProtection="1">
      <alignment horizontal="left" wrapText="1" indent="1"/>
      <protection locked="0"/>
    </xf>
    <xf numFmtId="0" fontId="42" fillId="8" borderId="0" xfId="0" applyFont="1" applyFill="1" applyAlignment="1" applyProtection="1">
      <alignment horizontal="left" wrapText="1" indent="2"/>
      <protection locked="0"/>
    </xf>
    <xf numFmtId="49" fontId="17" fillId="8" borderId="0" xfId="0" applyNumberFormat="1" applyFont="1" applyFill="1" applyAlignment="1" applyProtection="1">
      <alignment horizontal="center" vertical="center"/>
      <protection locked="0"/>
    </xf>
    <xf numFmtId="0" fontId="25" fillId="0" borderId="0" xfId="0" applyFont="1" applyAlignment="1" applyProtection="1">
      <alignment horizontal="center" vertical="center" wrapText="1"/>
      <protection locked="0"/>
    </xf>
    <xf numFmtId="0" fontId="42" fillId="8" borderId="0" xfId="0" applyFont="1" applyFill="1" applyAlignment="1" applyProtection="1">
      <alignment horizontal="left" indent="2"/>
      <protection locked="0"/>
    </xf>
    <xf numFmtId="0" fontId="0" fillId="7" borderId="15" xfId="0" applyFill="1" applyBorder="1" applyProtection="1">
      <protection locked="0"/>
    </xf>
    <xf numFmtId="0" fontId="31" fillId="9" borderId="8" xfId="0" applyFont="1" applyFill="1" applyBorder="1" applyProtection="1">
      <protection locked="0"/>
    </xf>
    <xf numFmtId="0" fontId="35" fillId="8" borderId="0" xfId="0" applyFont="1" applyFill="1" applyAlignment="1" applyProtection="1">
      <alignment horizontal="left" vertical="top" wrapText="1" indent="1"/>
      <protection locked="0"/>
    </xf>
    <xf numFmtId="0" fontId="41" fillId="0" borderId="3" xfId="0" applyFont="1" applyBorder="1" applyProtection="1">
      <protection locked="0"/>
    </xf>
    <xf numFmtId="0" fontId="0" fillId="0" borderId="13" xfId="0" applyBorder="1" applyProtection="1">
      <protection locked="0"/>
    </xf>
    <xf numFmtId="0" fontId="10" fillId="0" borderId="13"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10" fillId="0" borderId="13"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42" fillId="8" borderId="0" xfId="0" applyFont="1" applyFill="1" applyAlignment="1" applyProtection="1">
      <alignment horizontal="left" indent="1"/>
      <protection locked="0"/>
    </xf>
    <xf numFmtId="0" fontId="0" fillId="0" borderId="34" xfId="0" applyBorder="1" applyProtection="1">
      <protection locked="0"/>
    </xf>
    <xf numFmtId="0" fontId="10" fillId="0" borderId="34" xfId="0" applyFont="1" applyBorder="1" applyAlignment="1" applyProtection="1">
      <alignment horizontal="center" vertical="center" wrapText="1"/>
      <protection locked="0"/>
    </xf>
    <xf numFmtId="0" fontId="41" fillId="0" borderId="9" xfId="0" applyFont="1" applyBorder="1" applyProtection="1">
      <protection locked="0"/>
    </xf>
    <xf numFmtId="0" fontId="45" fillId="7" borderId="25" xfId="0" applyFont="1" applyFill="1" applyBorder="1" applyAlignment="1" applyProtection="1">
      <alignment horizontal="left" vertical="top" wrapText="1"/>
      <protection locked="0"/>
    </xf>
    <xf numFmtId="0" fontId="29" fillId="8" borderId="0" xfId="0" applyFont="1" applyFill="1" applyAlignment="1" applyProtection="1">
      <alignment horizontal="left" vertical="top" wrapText="1" indent="1"/>
      <protection locked="0"/>
    </xf>
    <xf numFmtId="0" fontId="45" fillId="7" borderId="35" xfId="0" applyFont="1" applyFill="1" applyBorder="1" applyAlignment="1" applyProtection="1">
      <alignment horizontal="left" vertical="center" wrapText="1"/>
      <protection locked="0"/>
    </xf>
    <xf numFmtId="0" fontId="73" fillId="8" borderId="23" xfId="0" applyFont="1" applyFill="1" applyBorder="1" applyAlignment="1" applyProtection="1">
      <alignment horizontal="center" vertical="center"/>
      <protection locked="0"/>
    </xf>
    <xf numFmtId="0" fontId="29" fillId="8" borderId="0" xfId="0" applyFont="1" applyFill="1" applyAlignment="1" applyProtection="1">
      <alignment horizontal="center" vertical="top"/>
      <protection locked="0"/>
    </xf>
    <xf numFmtId="0" fontId="73" fillId="8" borderId="25" xfId="0" applyFont="1" applyFill="1" applyBorder="1" applyProtection="1">
      <protection locked="0"/>
    </xf>
    <xf numFmtId="0" fontId="25" fillId="8" borderId="0" xfId="0" applyFont="1" applyFill="1" applyAlignment="1" applyProtection="1">
      <alignment horizontal="center" vertical="center" wrapText="1"/>
      <protection locked="0"/>
    </xf>
    <xf numFmtId="0" fontId="10" fillId="8" borderId="0" xfId="0" applyFont="1" applyFill="1" applyAlignment="1" applyProtection="1">
      <alignment horizontal="center" vertical="center" wrapText="1"/>
      <protection locked="0"/>
    </xf>
    <xf numFmtId="0" fontId="40" fillId="11" borderId="0" xfId="0" applyFont="1" applyFill="1" applyAlignment="1" applyProtection="1">
      <alignment horizontal="center" vertical="center"/>
      <protection locked="0"/>
    </xf>
    <xf numFmtId="0" fontId="46" fillId="11" borderId="0" xfId="0" applyFont="1" applyFill="1" applyAlignment="1" applyProtection="1">
      <alignment horizontal="center" vertical="center"/>
      <protection locked="0"/>
    </xf>
    <xf numFmtId="0" fontId="90" fillId="11" borderId="0" xfId="0" applyFont="1" applyFill="1" applyProtection="1">
      <protection locked="0"/>
    </xf>
    <xf numFmtId="0" fontId="13" fillId="7" borderId="16" xfId="0" applyFont="1" applyFill="1" applyBorder="1" applyAlignment="1" applyProtection="1">
      <alignment vertical="center" wrapText="1"/>
      <protection locked="0"/>
    </xf>
    <xf numFmtId="0" fontId="0" fillId="7" borderId="41" xfId="0" applyFill="1" applyBorder="1" applyProtection="1">
      <protection locked="0"/>
    </xf>
    <xf numFmtId="0" fontId="0" fillId="0" borderId="8" xfId="0" applyBorder="1" applyProtection="1">
      <protection locked="0"/>
    </xf>
    <xf numFmtId="0" fontId="0" fillId="8" borderId="3" xfId="0" applyFill="1" applyBorder="1" applyProtection="1">
      <protection locked="0"/>
    </xf>
    <xf numFmtId="0" fontId="0" fillId="0" borderId="3" xfId="0" applyBorder="1" applyProtection="1">
      <protection locked="0"/>
    </xf>
    <xf numFmtId="0" fontId="29" fillId="8" borderId="0" xfId="0" applyFont="1" applyFill="1" applyAlignment="1" applyProtection="1">
      <alignment wrapText="1"/>
      <protection locked="0"/>
    </xf>
    <xf numFmtId="0" fontId="35" fillId="8" borderId="0" xfId="0" quotePrefix="1" applyFont="1" applyFill="1" applyAlignment="1" applyProtection="1">
      <alignment horizontal="left" vertical="top" wrapText="1" indent="2"/>
      <protection locked="0"/>
    </xf>
    <xf numFmtId="0" fontId="11" fillId="8" borderId="0" xfId="0" applyFont="1" applyFill="1" applyAlignment="1" applyProtection="1">
      <alignment vertical="center"/>
      <protection locked="0"/>
    </xf>
    <xf numFmtId="49" fontId="10" fillId="8" borderId="0" xfId="0" applyNumberFormat="1" applyFont="1" applyFill="1" applyAlignment="1" applyProtection="1">
      <alignment horizontal="center" vertical="center" textRotation="90"/>
      <protection locked="0"/>
    </xf>
    <xf numFmtId="0" fontId="0" fillId="0" borderId="29" xfId="0" applyBorder="1" applyProtection="1">
      <protection locked="0"/>
    </xf>
    <xf numFmtId="0" fontId="48" fillId="19" borderId="37" xfId="0" applyFont="1" applyFill="1" applyBorder="1" applyAlignment="1" applyProtection="1">
      <alignment vertical="center"/>
      <protection locked="0"/>
    </xf>
    <xf numFmtId="0" fontId="0" fillId="19" borderId="37" xfId="0" applyFill="1" applyBorder="1" applyProtection="1">
      <protection locked="0"/>
    </xf>
    <xf numFmtId="0" fontId="13" fillId="7" borderId="32" xfId="0" applyFont="1" applyFill="1" applyBorder="1" applyAlignment="1" applyProtection="1">
      <alignment vertical="center" wrapText="1"/>
      <protection locked="0"/>
    </xf>
    <xf numFmtId="0" fontId="0" fillId="8" borderId="55" xfId="0" applyFill="1" applyBorder="1" applyProtection="1">
      <protection locked="0"/>
    </xf>
    <xf numFmtId="0" fontId="11" fillId="8" borderId="0" xfId="0" applyFont="1" applyFill="1" applyAlignment="1" applyProtection="1">
      <alignment vertical="top" wrapText="1"/>
      <protection locked="0"/>
    </xf>
    <xf numFmtId="0" fontId="69" fillId="8" borderId="0" xfId="0" applyFont="1" applyFill="1" applyAlignment="1" applyProtection="1">
      <alignment horizontal="center" vertical="center"/>
      <protection locked="0"/>
    </xf>
    <xf numFmtId="0" fontId="68" fillId="8" borderId="0" xfId="0" applyFont="1" applyFill="1" applyAlignment="1">
      <alignment horizontal="left"/>
    </xf>
    <xf numFmtId="0" fontId="32" fillId="8" borderId="0" xfId="0" applyFont="1" applyFill="1"/>
    <xf numFmtId="0" fontId="4" fillId="3" borderId="5" xfId="0" applyFont="1" applyFill="1" applyBorder="1" applyAlignment="1">
      <alignment horizontal="center" vertical="center" wrapText="1"/>
    </xf>
    <xf numFmtId="0" fontId="45" fillId="7" borderId="6" xfId="0" applyFont="1" applyFill="1" applyBorder="1" applyAlignment="1">
      <alignment horizontal="left" vertical="center" wrapText="1"/>
    </xf>
    <xf numFmtId="0" fontId="25" fillId="0" borderId="6" xfId="0" applyFont="1" applyBorder="1" applyAlignment="1">
      <alignment horizontal="center" vertical="center" wrapText="1"/>
    </xf>
    <xf numFmtId="0" fontId="25" fillId="0" borderId="0" xfId="0" applyFont="1" applyAlignment="1">
      <alignment horizontal="center" vertical="center" wrapText="1"/>
    </xf>
    <xf numFmtId="0" fontId="45" fillId="7" borderId="35" xfId="0" applyFont="1" applyFill="1" applyBorder="1" applyAlignment="1">
      <alignment horizontal="left" vertical="center" wrapText="1"/>
    </xf>
    <xf numFmtId="0" fontId="73" fillId="8" borderId="23" xfId="0" applyFont="1" applyFill="1" applyBorder="1" applyAlignment="1">
      <alignment horizontal="center" vertical="center"/>
    </xf>
    <xf numFmtId="0" fontId="69" fillId="7" borderId="41" xfId="0" applyFont="1" applyFill="1" applyBorder="1" applyAlignment="1">
      <alignment horizontal="center" vertical="center"/>
    </xf>
    <xf numFmtId="0" fontId="0" fillId="7" borderId="41" xfId="0" applyFill="1" applyBorder="1"/>
    <xf numFmtId="0" fontId="10" fillId="7" borderId="41" xfId="0" applyFont="1" applyFill="1" applyBorder="1" applyAlignment="1">
      <alignment horizontal="center" vertical="center"/>
    </xf>
    <xf numFmtId="0" fontId="5" fillId="7" borderId="41" xfId="0" applyFont="1" applyFill="1" applyBorder="1" applyAlignment="1">
      <alignment horizontal="center" vertical="center"/>
    </xf>
    <xf numFmtId="0" fontId="0" fillId="8" borderId="66" xfId="0" applyFill="1" applyBorder="1"/>
    <xf numFmtId="0" fontId="11" fillId="7" borderId="69" xfId="0" applyFont="1" applyFill="1" applyBorder="1" applyAlignment="1">
      <alignment vertical="center" wrapText="1"/>
    </xf>
    <xf numFmtId="0" fontId="10" fillId="7" borderId="41" xfId="0" applyFont="1" applyFill="1" applyBorder="1" applyAlignment="1">
      <alignment horizontal="center" vertical="center" wrapText="1"/>
    </xf>
    <xf numFmtId="0" fontId="5" fillId="7" borderId="41" xfId="0" applyFont="1" applyFill="1" applyBorder="1" applyAlignment="1">
      <alignment horizontal="center" vertical="center" wrapText="1"/>
    </xf>
    <xf numFmtId="0" fontId="0" fillId="8" borderId="67" xfId="0" applyFill="1" applyBorder="1"/>
    <xf numFmtId="0" fontId="11" fillId="7" borderId="70" xfId="0" applyFont="1" applyFill="1" applyBorder="1" applyAlignment="1">
      <alignment vertical="center" wrapText="1"/>
    </xf>
    <xf numFmtId="0" fontId="88" fillId="7" borderId="41" xfId="0" applyFont="1" applyFill="1" applyBorder="1" applyAlignment="1">
      <alignment horizontal="center" vertical="center"/>
    </xf>
    <xf numFmtId="0" fontId="0" fillId="7" borderId="41" xfId="0" applyFill="1" applyBorder="1" applyAlignment="1">
      <alignment vertical="center"/>
    </xf>
    <xf numFmtId="0" fontId="73" fillId="7" borderId="41" xfId="0" applyFont="1" applyFill="1" applyBorder="1" applyAlignment="1">
      <alignment horizontal="center" vertical="center"/>
    </xf>
    <xf numFmtId="0" fontId="25" fillId="7" borderId="41" xfId="0" applyFont="1" applyFill="1" applyBorder="1" applyAlignment="1">
      <alignment horizontal="center" vertical="center" wrapText="1"/>
    </xf>
    <xf numFmtId="0" fontId="11" fillId="7" borderId="70" xfId="0" applyFont="1" applyFill="1" applyBorder="1" applyAlignment="1">
      <alignment vertical="center"/>
    </xf>
    <xf numFmtId="0" fontId="89" fillId="7" borderId="41" xfId="0" applyFont="1" applyFill="1" applyBorder="1" applyAlignment="1">
      <alignment horizontal="center" vertical="center" wrapText="1"/>
    </xf>
    <xf numFmtId="0" fontId="69" fillId="7" borderId="73" xfId="0" applyFont="1" applyFill="1" applyBorder="1" applyAlignment="1">
      <alignment horizontal="center" vertical="center"/>
    </xf>
    <xf numFmtId="0" fontId="25" fillId="7" borderId="73" xfId="0" applyFont="1" applyFill="1" applyBorder="1" applyAlignment="1">
      <alignment horizontal="center" vertical="center" wrapText="1"/>
    </xf>
    <xf numFmtId="0" fontId="0" fillId="7" borderId="73" xfId="0" applyFill="1" applyBorder="1"/>
    <xf numFmtId="0" fontId="0" fillId="8" borderId="68" xfId="0" applyFill="1" applyBorder="1"/>
    <xf numFmtId="0" fontId="11" fillId="7" borderId="71" xfId="0" applyFont="1" applyFill="1" applyBorder="1" applyAlignment="1">
      <alignment vertical="center"/>
    </xf>
    <xf numFmtId="0" fontId="48" fillId="19" borderId="37" xfId="0" applyFont="1" applyFill="1" applyBorder="1" applyAlignment="1">
      <alignment vertical="center"/>
    </xf>
    <xf numFmtId="0" fontId="29" fillId="19" borderId="37" xfId="0" applyFont="1" applyFill="1" applyBorder="1"/>
    <xf numFmtId="0" fontId="29" fillId="19" borderId="78" xfId="0" applyFont="1" applyFill="1" applyBorder="1"/>
    <xf numFmtId="0" fontId="0" fillId="19" borderId="78" xfId="0" applyFill="1" applyBorder="1"/>
    <xf numFmtId="0" fontId="0" fillId="7" borderId="41" xfId="0" applyFill="1" applyBorder="1" applyAlignment="1">
      <alignment horizontal="center" vertical="center"/>
    </xf>
    <xf numFmtId="0" fontId="11" fillId="7" borderId="41" xfId="0" applyFont="1" applyFill="1" applyBorder="1" applyAlignment="1">
      <alignment vertical="center"/>
    </xf>
    <xf numFmtId="0" fontId="0" fillId="7" borderId="56" xfId="0" applyFill="1" applyBorder="1" applyAlignment="1">
      <alignment horizontal="center" vertical="center"/>
    </xf>
    <xf numFmtId="0" fontId="69" fillId="7" borderId="56" xfId="0" applyFont="1" applyFill="1" applyBorder="1" applyAlignment="1">
      <alignment horizontal="center" vertical="center"/>
    </xf>
    <xf numFmtId="0" fontId="0" fillId="8" borderId="43" xfId="0" applyFill="1" applyBorder="1"/>
    <xf numFmtId="0" fontId="11" fillId="7" borderId="65" xfId="0" applyFont="1" applyFill="1" applyBorder="1" applyAlignment="1">
      <alignment vertical="center"/>
    </xf>
    <xf numFmtId="49" fontId="17" fillId="8" borderId="0" xfId="0" applyNumberFormat="1" applyFont="1" applyFill="1" applyAlignment="1" applyProtection="1">
      <alignment horizontal="center"/>
      <protection locked="0"/>
    </xf>
    <xf numFmtId="0" fontId="0" fillId="7" borderId="14" xfId="0" applyFill="1" applyBorder="1" applyProtection="1">
      <protection locked="0"/>
    </xf>
    <xf numFmtId="49" fontId="17" fillId="8" borderId="0" xfId="0" applyNumberFormat="1" applyFont="1" applyFill="1" applyProtection="1">
      <protection locked="0"/>
    </xf>
    <xf numFmtId="0" fontId="0" fillId="8" borderId="13" xfId="0" applyFill="1" applyBorder="1" applyProtection="1">
      <protection locked="0"/>
    </xf>
    <xf numFmtId="0" fontId="10" fillId="8" borderId="13" xfId="0" applyFont="1" applyFill="1" applyBorder="1" applyAlignment="1" applyProtection="1">
      <alignment horizontal="center" vertical="center"/>
      <protection locked="0"/>
    </xf>
    <xf numFmtId="0" fontId="5" fillId="8" borderId="13" xfId="0" applyFont="1" applyFill="1" applyBorder="1" applyAlignment="1" applyProtection="1">
      <alignment horizontal="center" vertical="center"/>
      <protection locked="0"/>
    </xf>
    <xf numFmtId="0" fontId="10" fillId="8" borderId="13" xfId="0" applyFont="1" applyFill="1" applyBorder="1" applyAlignment="1" applyProtection="1">
      <alignment horizontal="center" vertical="center" wrapText="1"/>
      <protection locked="0"/>
    </xf>
    <xf numFmtId="0" fontId="5" fillId="8" borderId="13" xfId="0" applyFont="1" applyFill="1" applyBorder="1" applyAlignment="1" applyProtection="1">
      <alignment horizontal="center" vertical="center" wrapText="1"/>
      <protection locked="0"/>
    </xf>
    <xf numFmtId="0" fontId="0" fillId="8" borderId="34" xfId="0" applyFill="1" applyBorder="1" applyProtection="1">
      <protection locked="0"/>
    </xf>
    <xf numFmtId="0" fontId="10" fillId="8" borderId="34" xfId="0" applyFont="1" applyFill="1" applyBorder="1" applyAlignment="1" applyProtection="1">
      <alignment horizontal="center" vertical="center" wrapText="1"/>
      <protection locked="0"/>
    </xf>
    <xf numFmtId="0" fontId="45" fillId="7" borderId="25" xfId="0" applyFont="1" applyFill="1" applyBorder="1" applyAlignment="1" applyProtection="1">
      <alignment horizontal="left" vertical="center" wrapText="1"/>
      <protection locked="0"/>
    </xf>
    <xf numFmtId="0" fontId="0" fillId="0" borderId="9" xfId="0" applyBorder="1" applyProtection="1">
      <protection locked="0"/>
    </xf>
    <xf numFmtId="0" fontId="0" fillId="0" borderId="63" xfId="0" applyBorder="1" applyProtection="1">
      <protection locked="0"/>
    </xf>
    <xf numFmtId="49" fontId="10" fillId="8" borderId="0" xfId="0" applyNumberFormat="1" applyFont="1" applyFill="1" applyAlignment="1" applyProtection="1">
      <alignment horizontal="center" textRotation="90"/>
      <protection locked="0"/>
    </xf>
    <xf numFmtId="0" fontId="0" fillId="7" borderId="14" xfId="0" applyFill="1" applyBorder="1"/>
    <xf numFmtId="0" fontId="45" fillId="19" borderId="0" xfId="0" applyFont="1" applyFill="1" applyAlignment="1">
      <alignment horizontal="left" vertical="center" wrapText="1"/>
    </xf>
    <xf numFmtId="0" fontId="73" fillId="19" borderId="0" xfId="0" applyFont="1" applyFill="1" applyAlignment="1">
      <alignment horizontal="center" vertical="center"/>
    </xf>
    <xf numFmtId="0" fontId="73" fillId="8" borderId="36" xfId="0" applyFont="1" applyFill="1" applyBorder="1" applyAlignment="1">
      <alignment horizontal="center" vertical="center"/>
    </xf>
    <xf numFmtId="0" fontId="40" fillId="11" borderId="0" xfId="0" applyFont="1" applyFill="1" applyAlignment="1">
      <alignment horizontal="center" vertical="center"/>
    </xf>
    <xf numFmtId="0" fontId="46" fillId="11" borderId="0" xfId="0" applyFont="1" applyFill="1" applyAlignment="1">
      <alignment horizontal="center" vertical="center"/>
    </xf>
    <xf numFmtId="0" fontId="40" fillId="19" borderId="37" xfId="0" applyFont="1" applyFill="1" applyBorder="1" applyAlignment="1">
      <alignment horizontal="left" vertical="center"/>
    </xf>
    <xf numFmtId="0" fontId="4" fillId="19" borderId="37" xfId="0" applyFont="1" applyFill="1" applyBorder="1" applyAlignment="1">
      <alignment horizontal="center" vertical="center" wrapText="1"/>
    </xf>
    <xf numFmtId="0" fontId="90" fillId="11" borderId="0" xfId="0" applyFont="1" applyFill="1"/>
    <xf numFmtId="0" fontId="80" fillId="9" borderId="0" xfId="0" applyFont="1" applyFill="1" applyAlignment="1" applyProtection="1">
      <alignment horizontal="center" vertical="center" wrapText="1"/>
      <protection locked="0"/>
    </xf>
    <xf numFmtId="0" fontId="45" fillId="7" borderId="6" xfId="0" applyFont="1" applyFill="1" applyBorder="1" applyAlignment="1" applyProtection="1">
      <alignment horizontal="left" vertical="center"/>
      <protection locked="0"/>
    </xf>
    <xf numFmtId="0" fontId="80" fillId="9" borderId="8" xfId="0" applyFont="1" applyFill="1" applyBorder="1" applyProtection="1">
      <protection locked="0"/>
    </xf>
    <xf numFmtId="0" fontId="33" fillId="8" borderId="0" xfId="0" applyFont="1" applyFill="1" applyAlignment="1" applyProtection="1">
      <alignment horizontal="left"/>
      <protection locked="0"/>
    </xf>
    <xf numFmtId="0" fontId="35" fillId="8" borderId="0" xfId="0" applyFont="1" applyFill="1" applyAlignment="1" applyProtection="1">
      <alignment vertical="center" wrapText="1"/>
      <protection locked="0"/>
    </xf>
    <xf numFmtId="0" fontId="15" fillId="8" borderId="0" xfId="0" applyFont="1" applyFill="1" applyAlignment="1" applyProtection="1">
      <alignment vertical="center"/>
      <protection locked="0"/>
    </xf>
    <xf numFmtId="2" fontId="65" fillId="8" borderId="0" xfId="0" applyNumberFormat="1" applyFont="1" applyFill="1" applyAlignment="1" applyProtection="1">
      <alignment horizontal="center" vertical="center"/>
      <protection locked="0"/>
    </xf>
    <xf numFmtId="0" fontId="99" fillId="0" borderId="0" xfId="0" applyFont="1" applyAlignment="1" applyProtection="1">
      <alignment horizontal="center" vertical="center"/>
      <protection locked="0"/>
    </xf>
    <xf numFmtId="0" fontId="34" fillId="8" borderId="0" xfId="0" applyFont="1" applyFill="1" applyAlignment="1" applyProtection="1">
      <alignment vertical="center"/>
      <protection locked="0"/>
    </xf>
    <xf numFmtId="0" fontId="104" fillId="8" borderId="0" xfId="0" applyFont="1" applyFill="1" applyAlignment="1" applyProtection="1">
      <alignment vertical="center"/>
      <protection locked="0"/>
    </xf>
    <xf numFmtId="0" fontId="54" fillId="8" borderId="0" xfId="0" applyFont="1" applyFill="1" applyAlignment="1" applyProtection="1">
      <alignment horizontal="center" vertical="center"/>
      <protection locked="0"/>
    </xf>
    <xf numFmtId="0" fontId="63" fillId="8" borderId="0" xfId="0" applyFont="1" applyFill="1" applyAlignment="1" applyProtection="1">
      <alignment vertical="center"/>
      <protection locked="0"/>
    </xf>
    <xf numFmtId="0" fontId="104" fillId="8" borderId="0" xfId="0" applyFont="1" applyFill="1" applyAlignment="1" applyProtection="1">
      <alignment horizontal="center" vertical="center"/>
      <protection locked="0"/>
    </xf>
    <xf numFmtId="0" fontId="98" fillId="0" borderId="0" xfId="0" applyFont="1" applyAlignment="1" applyProtection="1">
      <alignment horizontal="center" vertical="center"/>
      <protection locked="0"/>
    </xf>
    <xf numFmtId="0" fontId="86" fillId="0" borderId="0" xfId="0" applyFont="1" applyAlignment="1" applyProtection="1">
      <alignment horizontal="center" vertical="center"/>
      <protection locked="0"/>
    </xf>
    <xf numFmtId="0" fontId="15" fillId="0" borderId="0" xfId="0" applyFont="1" applyAlignment="1" applyProtection="1">
      <alignment vertical="center"/>
      <protection locked="0"/>
    </xf>
    <xf numFmtId="2" fontId="65"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0" fontId="103" fillId="8" borderId="0" xfId="0" applyFont="1" applyFill="1" applyProtection="1">
      <protection locked="0"/>
    </xf>
    <xf numFmtId="0" fontId="63" fillId="8" borderId="0" xfId="0" applyFont="1" applyFill="1" applyAlignment="1" applyProtection="1">
      <alignment horizontal="center" vertical="center" wrapText="1"/>
      <protection locked="0"/>
    </xf>
    <xf numFmtId="0" fontId="43" fillId="8" borderId="0" xfId="0" applyFont="1" applyFill="1" applyAlignment="1" applyProtection="1">
      <alignment horizontal="left" indent="1"/>
      <protection locked="0"/>
    </xf>
    <xf numFmtId="0" fontId="116" fillId="8" borderId="0" xfId="0" applyFont="1" applyFill="1" applyAlignment="1" applyProtection="1">
      <alignment horizontal="right" vertical="center" wrapText="1"/>
      <protection locked="0"/>
    </xf>
    <xf numFmtId="0" fontId="40" fillId="0" borderId="0" xfId="0" applyFont="1" applyAlignment="1" applyProtection="1">
      <alignment vertical="center"/>
      <protection locked="0"/>
    </xf>
    <xf numFmtId="0" fontId="116" fillId="8" borderId="0" xfId="0" applyFont="1" applyFill="1" applyAlignment="1" applyProtection="1">
      <alignment horizontal="right" wrapText="1"/>
      <protection locked="0"/>
    </xf>
    <xf numFmtId="0" fontId="29" fillId="0" borderId="0" xfId="0" applyFont="1" applyProtection="1">
      <protection locked="0"/>
    </xf>
    <xf numFmtId="0" fontId="15" fillId="8" borderId="0" xfId="0" applyFont="1" applyFill="1" applyProtection="1">
      <protection locked="0"/>
    </xf>
    <xf numFmtId="0" fontId="37" fillId="8" borderId="0" xfId="0" applyFont="1" applyFill="1" applyProtection="1">
      <protection locked="0"/>
    </xf>
    <xf numFmtId="0" fontId="15" fillId="0" borderId="0" xfId="0" applyFont="1" applyProtection="1">
      <protection locked="0"/>
    </xf>
    <xf numFmtId="0" fontId="96" fillId="0" borderId="0" xfId="0" applyFont="1" applyProtection="1">
      <protection locked="0"/>
    </xf>
    <xf numFmtId="0" fontId="0" fillId="0" borderId="0" xfId="0" applyAlignment="1" applyProtection="1">
      <alignment wrapText="1"/>
      <protection locked="0"/>
    </xf>
    <xf numFmtId="0" fontId="46" fillId="0" borderId="0" xfId="0" applyFont="1" applyProtection="1">
      <protection locked="0"/>
    </xf>
    <xf numFmtId="0" fontId="34" fillId="0" borderId="0" xfId="0" applyFont="1" applyAlignment="1" applyProtection="1">
      <alignment wrapText="1"/>
      <protection locked="0"/>
    </xf>
    <xf numFmtId="0" fontId="11" fillId="8" borderId="0" xfId="0" applyFont="1" applyFill="1" applyAlignment="1" applyProtection="1">
      <alignment wrapText="1"/>
      <protection locked="0"/>
    </xf>
    <xf numFmtId="0" fontId="63" fillId="0" borderId="0" xfId="0" applyFont="1" applyAlignment="1" applyProtection="1">
      <alignment vertical="center" wrapText="1"/>
      <protection locked="0"/>
    </xf>
    <xf numFmtId="0" fontId="27" fillId="0" borderId="0" xfId="0" applyFont="1" applyAlignment="1" applyProtection="1">
      <alignment wrapText="1"/>
      <protection locked="0"/>
    </xf>
    <xf numFmtId="0" fontId="106" fillId="8" borderId="0" xfId="0" applyFont="1" applyFill="1" applyAlignment="1" applyProtection="1">
      <alignment horizontal="right" vertical="center" wrapText="1"/>
      <protection locked="0"/>
    </xf>
    <xf numFmtId="0" fontId="45" fillId="8" borderId="0" xfId="0" applyFont="1" applyFill="1" applyAlignment="1" applyProtection="1">
      <alignment horizontal="left" vertical="center" indent="1"/>
      <protection locked="0"/>
    </xf>
    <xf numFmtId="0" fontId="63" fillId="8" borderId="0" xfId="0" applyFont="1" applyFill="1" applyAlignment="1" applyProtection="1">
      <alignment horizontal="left" vertical="center"/>
      <protection locked="0"/>
    </xf>
    <xf numFmtId="0" fontId="54" fillId="7" borderId="37" xfId="0" applyFont="1" applyFill="1" applyBorder="1" applyAlignment="1">
      <alignment horizontal="center" vertical="center"/>
    </xf>
    <xf numFmtId="0" fontId="63" fillId="7" borderId="37" xfId="0" applyFont="1" applyFill="1" applyBorder="1" applyAlignment="1">
      <alignment horizontal="center" vertical="center"/>
    </xf>
    <xf numFmtId="0" fontId="63" fillId="7" borderId="37" xfId="0" applyFont="1" applyFill="1" applyBorder="1" applyAlignment="1">
      <alignment horizontal="center" vertical="center" wrapText="1"/>
    </xf>
    <xf numFmtId="0" fontId="15" fillId="19" borderId="0" xfId="0" applyFont="1" applyFill="1" applyAlignment="1">
      <alignment horizontal="center" vertical="center"/>
    </xf>
    <xf numFmtId="0" fontId="0" fillId="0" borderId="0" xfId="0" applyAlignment="1">
      <alignment wrapText="1"/>
    </xf>
    <xf numFmtId="0" fontId="15" fillId="0" borderId="0" xfId="0" applyFont="1" applyAlignment="1">
      <alignment vertical="center" wrapText="1"/>
    </xf>
    <xf numFmtId="2" fontId="65" fillId="0" borderId="0" xfId="0" applyNumberFormat="1" applyFont="1" applyAlignment="1">
      <alignment horizontal="center" vertical="center" wrapText="1"/>
    </xf>
    <xf numFmtId="0" fontId="0" fillId="0" borderId="0" xfId="0" applyAlignment="1">
      <alignment horizontal="center" vertical="center" wrapText="1"/>
    </xf>
    <xf numFmtId="0" fontId="40" fillId="0" borderId="0" xfId="0" applyFont="1" applyAlignment="1">
      <alignment wrapText="1"/>
    </xf>
    <xf numFmtId="0" fontId="34" fillId="0" borderId="0" xfId="0" applyFont="1" applyAlignment="1">
      <alignment wrapText="1"/>
    </xf>
    <xf numFmtId="0" fontId="11" fillId="0" borderId="0" xfId="0" applyFont="1" applyAlignment="1">
      <alignment wrapText="1"/>
    </xf>
    <xf numFmtId="0" fontId="15" fillId="0" borderId="37" xfId="0" applyFont="1" applyBorder="1" applyAlignment="1">
      <alignment horizontal="center" vertical="center"/>
    </xf>
    <xf numFmtId="0" fontId="106" fillId="8" borderId="0" xfId="0" applyFont="1" applyFill="1" applyAlignment="1">
      <alignment horizontal="right" vertical="center" wrapText="1"/>
    </xf>
    <xf numFmtId="49" fontId="107" fillId="8" borderId="0" xfId="0" applyNumberFormat="1" applyFont="1" applyFill="1" applyAlignment="1">
      <alignment horizontal="right" vertical="center" wrapText="1"/>
    </xf>
    <xf numFmtId="49" fontId="108" fillId="8" borderId="0" xfId="0" applyNumberFormat="1" applyFont="1" applyFill="1" applyAlignment="1">
      <alignment horizontal="right" vertical="center"/>
    </xf>
    <xf numFmtId="0" fontId="64" fillId="8" borderId="0" xfId="0" applyFont="1" applyFill="1" applyAlignment="1" applyProtection="1">
      <alignment horizontal="left" vertical="center"/>
      <protection locked="0"/>
    </xf>
    <xf numFmtId="0" fontId="7" fillId="2" borderId="66" xfId="0" applyFont="1" applyFill="1" applyBorder="1" applyAlignment="1" applyProtection="1">
      <alignment horizontal="center" vertical="center" wrapText="1"/>
      <protection locked="0"/>
    </xf>
    <xf numFmtId="0" fontId="117" fillId="8" borderId="0" xfId="0" applyFont="1" applyFill="1" applyAlignment="1" applyProtection="1">
      <alignment vertical="top"/>
      <protection locked="0"/>
    </xf>
    <xf numFmtId="0" fontId="46" fillId="11" borderId="41" xfId="0" applyFont="1" applyFill="1" applyBorder="1" applyAlignment="1" applyProtection="1">
      <alignment horizontal="center" vertical="center"/>
      <protection locked="0"/>
    </xf>
    <xf numFmtId="0" fontId="114" fillId="9" borderId="41" xfId="0" applyFont="1" applyFill="1" applyBorder="1" applyAlignment="1" applyProtection="1">
      <alignment horizontal="center" vertical="center" wrapText="1"/>
      <protection locked="0"/>
    </xf>
    <xf numFmtId="0" fontId="0" fillId="0" borderId="41" xfId="0" applyBorder="1" applyProtection="1">
      <protection locked="0"/>
    </xf>
    <xf numFmtId="0" fontId="0" fillId="19" borderId="41" xfId="0" applyFill="1" applyBorder="1" applyProtection="1">
      <protection locked="0"/>
    </xf>
    <xf numFmtId="0" fontId="0" fillId="0" borderId="65" xfId="0" applyBorder="1" applyProtection="1">
      <protection locked="0"/>
    </xf>
    <xf numFmtId="0" fontId="15" fillId="8" borderId="28" xfId="0" applyFont="1" applyFill="1" applyBorder="1"/>
    <xf numFmtId="0" fontId="0" fillId="9" borderId="27" xfId="0" applyFill="1" applyBorder="1" applyAlignment="1">
      <alignment vertical="top" wrapText="1"/>
    </xf>
    <xf numFmtId="0" fontId="15" fillId="0" borderId="28" xfId="0" applyFont="1" applyBorder="1"/>
    <xf numFmtId="0" fontId="0" fillId="9" borderId="27" xfId="0" applyFill="1" applyBorder="1" applyAlignment="1">
      <alignment vertical="center" wrapText="1"/>
    </xf>
    <xf numFmtId="0" fontId="65" fillId="9" borderId="8" xfId="0" applyFont="1" applyFill="1" applyBorder="1" applyProtection="1">
      <protection locked="0"/>
    </xf>
    <xf numFmtId="0" fontId="118" fillId="9" borderId="26" xfId="0" applyFont="1" applyFill="1" applyBorder="1" applyAlignment="1" applyProtection="1">
      <alignment horizontal="left" vertical="top" wrapText="1"/>
      <protection locked="0"/>
    </xf>
    <xf numFmtId="0" fontId="20" fillId="9" borderId="26" xfId="0" applyFont="1" applyFill="1" applyBorder="1" applyAlignment="1" applyProtection="1">
      <alignment horizontal="left" vertical="top" wrapText="1"/>
      <protection locked="0"/>
    </xf>
    <xf numFmtId="0" fontId="0" fillId="8" borderId="41" xfId="0" applyFill="1" applyBorder="1" applyAlignment="1" applyProtection="1">
      <alignment horizontal="center" vertical="center"/>
      <protection locked="0"/>
    </xf>
    <xf numFmtId="0" fontId="15" fillId="10" borderId="33" xfId="0" applyFont="1" applyFill="1" applyBorder="1" applyAlignment="1" applyProtection="1">
      <alignment horizontal="center"/>
      <protection locked="0"/>
    </xf>
    <xf numFmtId="0" fontId="98" fillId="8" borderId="0" xfId="0" applyFont="1" applyFill="1" applyProtection="1">
      <protection locked="0"/>
    </xf>
    <xf numFmtId="0" fontId="100" fillId="8" borderId="0" xfId="0" applyFont="1" applyFill="1"/>
    <xf numFmtId="0" fontId="101" fillId="8" borderId="0" xfId="0" applyFont="1" applyFill="1"/>
    <xf numFmtId="0" fontId="102" fillId="8" borderId="0" xfId="0" applyFont="1" applyFill="1"/>
    <xf numFmtId="0" fontId="32" fillId="8" borderId="7" xfId="0" applyFont="1" applyFill="1" applyBorder="1"/>
    <xf numFmtId="0" fontId="0" fillId="8" borderId="7" xfId="0" applyFill="1" applyBorder="1"/>
    <xf numFmtId="0" fontId="77" fillId="8" borderId="0" xfId="0" applyFont="1" applyFill="1" applyAlignment="1">
      <alignment horizontal="left" wrapText="1"/>
    </xf>
    <xf numFmtId="0" fontId="12" fillId="8" borderId="0" xfId="0" applyFont="1" applyFill="1" applyAlignment="1">
      <alignment horizontal="left" wrapText="1"/>
    </xf>
    <xf numFmtId="0" fontId="82" fillId="0" borderId="40" xfId="0" applyFont="1" applyBorder="1" applyAlignment="1" applyProtection="1">
      <alignment horizontal="center" vertical="center" wrapText="1"/>
      <protection locked="0"/>
    </xf>
    <xf numFmtId="0" fontId="33" fillId="8" borderId="7" xfId="0" applyFont="1" applyFill="1" applyBorder="1" applyProtection="1">
      <protection locked="0"/>
    </xf>
    <xf numFmtId="0" fontId="33" fillId="8" borderId="31" xfId="0" applyFont="1" applyFill="1" applyBorder="1" applyAlignment="1" applyProtection="1">
      <alignment horizontal="left"/>
      <protection locked="0"/>
    </xf>
    <xf numFmtId="0" fontId="29" fillId="8" borderId="0" xfId="0" applyFont="1" applyFill="1" applyProtection="1">
      <protection hidden="1"/>
    </xf>
    <xf numFmtId="0" fontId="29" fillId="8" borderId="0" xfId="0" applyFont="1" applyFill="1" applyAlignment="1" applyProtection="1">
      <alignment horizontal="center"/>
      <protection hidden="1"/>
    </xf>
    <xf numFmtId="0" fontId="0" fillId="8" borderId="0" xfId="0" applyFill="1" applyProtection="1">
      <protection locked="0" hidden="1"/>
    </xf>
    <xf numFmtId="0" fontId="12" fillId="0" borderId="0" xfId="0" applyFont="1" applyAlignment="1">
      <alignment horizontal="left" vertical="center" wrapText="1" indent="1"/>
    </xf>
    <xf numFmtId="0" fontId="119" fillId="0" borderId="0" xfId="0" applyFont="1" applyAlignment="1">
      <alignment horizontal="left" vertical="center" wrapText="1" indent="1"/>
    </xf>
    <xf numFmtId="0" fontId="12" fillId="0" borderId="7" xfId="0" applyFont="1" applyBorder="1" applyAlignment="1">
      <alignment horizontal="left" vertical="center" wrapText="1" indent="1"/>
    </xf>
    <xf numFmtId="0" fontId="119" fillId="0" borderId="7" xfId="0" applyFont="1" applyBorder="1" applyAlignment="1">
      <alignment horizontal="left" vertical="center" wrapText="1" indent="1"/>
    </xf>
    <xf numFmtId="0" fontId="6" fillId="4" borderId="66" xfId="0" applyFont="1" applyFill="1" applyBorder="1" applyAlignment="1">
      <alignment horizontal="center" vertical="center"/>
    </xf>
    <xf numFmtId="0" fontId="6" fillId="8" borderId="0" xfId="0" applyFont="1" applyFill="1" applyAlignment="1">
      <alignment horizontal="center" vertical="center" wrapText="1"/>
    </xf>
    <xf numFmtId="0" fontId="6" fillId="4" borderId="83" xfId="0" applyFont="1" applyFill="1" applyBorder="1" applyAlignment="1">
      <alignment horizontal="center" vertical="center" wrapText="1"/>
    </xf>
    <xf numFmtId="0" fontId="6" fillId="4" borderId="87" xfId="0" applyFont="1" applyFill="1" applyBorder="1" applyAlignment="1">
      <alignment horizontal="center" vertical="center" wrapText="1"/>
    </xf>
    <xf numFmtId="0" fontId="0" fillId="7" borderId="88" xfId="0" applyFill="1" applyBorder="1" applyAlignment="1">
      <alignment horizontal="center" vertical="center"/>
    </xf>
    <xf numFmtId="0" fontId="6" fillId="2" borderId="0" xfId="0" applyFont="1" applyFill="1" applyAlignment="1" applyProtection="1">
      <alignment horizontal="center" vertical="center" wrapText="1"/>
      <protection locked="0"/>
    </xf>
    <xf numFmtId="0" fontId="64" fillId="8" borderId="0" xfId="0" applyFont="1" applyFill="1" applyAlignment="1" applyProtection="1">
      <alignment vertical="center" wrapText="1"/>
      <protection locked="0"/>
    </xf>
    <xf numFmtId="0" fontId="0" fillId="7" borderId="66" xfId="0" applyFill="1" applyBorder="1" applyAlignment="1">
      <alignment horizontal="center" vertical="center"/>
    </xf>
    <xf numFmtId="0" fontId="65" fillId="0" borderId="96" xfId="0" applyFont="1" applyBorder="1" applyAlignment="1" applyProtection="1">
      <alignment horizontal="center" vertical="center"/>
      <protection locked="0"/>
    </xf>
    <xf numFmtId="0" fontId="0" fillId="7" borderId="67" xfId="0" applyFill="1" applyBorder="1" applyAlignment="1">
      <alignment horizontal="center" vertical="center"/>
    </xf>
    <xf numFmtId="0" fontId="0" fillId="17" borderId="67" xfId="0" applyFill="1" applyBorder="1" applyAlignment="1">
      <alignment horizontal="center" vertical="center"/>
    </xf>
    <xf numFmtId="0" fontId="65" fillId="8" borderId="67" xfId="0" applyFont="1" applyFill="1" applyBorder="1" applyAlignment="1" applyProtection="1">
      <alignment horizontal="center" vertical="center"/>
      <protection locked="0"/>
    </xf>
    <xf numFmtId="0" fontId="0" fillId="17" borderId="88" xfId="0" applyFill="1" applyBorder="1" applyAlignment="1">
      <alignment horizontal="center" vertical="center"/>
    </xf>
    <xf numFmtId="0" fontId="65" fillId="8" borderId="88" xfId="0" applyFont="1" applyFill="1" applyBorder="1" applyAlignment="1" applyProtection="1">
      <alignment horizontal="center" vertical="center"/>
      <protection locked="0"/>
    </xf>
    <xf numFmtId="0" fontId="6" fillId="4" borderId="97" xfId="0" applyFont="1" applyFill="1" applyBorder="1" applyAlignment="1">
      <alignment horizontal="center" vertical="center"/>
    </xf>
    <xf numFmtId="0" fontId="7" fillId="4" borderId="67" xfId="0" applyFont="1" applyFill="1" applyBorder="1" applyAlignment="1">
      <alignment horizontal="center" vertical="center"/>
    </xf>
    <xf numFmtId="0" fontId="7" fillId="4" borderId="67" xfId="0" applyFont="1" applyFill="1" applyBorder="1" applyAlignment="1">
      <alignment horizontal="center" vertical="center" wrapText="1"/>
    </xf>
    <xf numFmtId="0" fontId="7" fillId="4" borderId="98" xfId="0" applyFont="1" applyFill="1" applyBorder="1" applyAlignment="1">
      <alignment horizontal="center" vertical="center"/>
    </xf>
    <xf numFmtId="0" fontId="7" fillId="2" borderId="67" xfId="0" applyFont="1" applyFill="1" applyBorder="1" applyAlignment="1" applyProtection="1">
      <alignment horizontal="center" vertical="center" wrapText="1"/>
      <protection locked="0"/>
    </xf>
    <xf numFmtId="0" fontId="65" fillId="0" borderId="67" xfId="0" applyFont="1" applyBorder="1" applyAlignment="1" applyProtection="1">
      <alignment horizontal="center" vertical="center"/>
      <protection locked="0"/>
    </xf>
    <xf numFmtId="0" fontId="65" fillId="0" borderId="88" xfId="0" applyFont="1" applyBorder="1" applyAlignment="1" applyProtection="1">
      <alignment horizontal="center" vertical="center"/>
      <protection locked="0"/>
    </xf>
    <xf numFmtId="0" fontId="8" fillId="8" borderId="0" xfId="0" applyFont="1" applyFill="1" applyAlignment="1" applyProtection="1">
      <alignment horizontal="left" vertical="center"/>
      <protection locked="0"/>
    </xf>
    <xf numFmtId="0" fontId="64" fillId="8" borderId="0" xfId="0" applyFont="1" applyFill="1" applyAlignment="1" applyProtection="1">
      <alignment horizontal="left"/>
      <protection locked="0"/>
    </xf>
    <xf numFmtId="49" fontId="17" fillId="8" borderId="0" xfId="0" applyNumberFormat="1" applyFont="1" applyFill="1" applyAlignment="1" applyProtection="1">
      <alignment horizontal="left" vertical="center"/>
      <protection locked="0"/>
    </xf>
    <xf numFmtId="0" fontId="0" fillId="8" borderId="0" xfId="0" applyFill="1" applyAlignment="1" applyProtection="1">
      <alignment horizontal="left" vertical="center"/>
      <protection locked="0"/>
    </xf>
    <xf numFmtId="0" fontId="61" fillId="8" borderId="0" xfId="0" applyFont="1" applyFill="1" applyAlignment="1" applyProtection="1">
      <alignment horizontal="left" vertical="center"/>
      <protection locked="0"/>
    </xf>
    <xf numFmtId="0" fontId="60" fillId="8" borderId="0" xfId="0" applyFont="1" applyFill="1" applyAlignment="1" applyProtection="1">
      <alignment horizontal="left" vertical="center"/>
      <protection locked="0"/>
    </xf>
    <xf numFmtId="0" fontId="13" fillId="7" borderId="67" xfId="0" applyFont="1" applyFill="1" applyBorder="1" applyAlignment="1">
      <alignment horizontal="center" vertical="center"/>
    </xf>
    <xf numFmtId="0" fontId="13" fillId="7" borderId="100" xfId="0" applyFont="1" applyFill="1" applyBorder="1" applyAlignment="1">
      <alignment horizontal="center" vertical="center"/>
    </xf>
    <xf numFmtId="0" fontId="0" fillId="7" borderId="100" xfId="0" applyFill="1" applyBorder="1" applyAlignment="1">
      <alignment horizontal="center" vertical="center"/>
    </xf>
    <xf numFmtId="0" fontId="6" fillId="4" borderId="94" xfId="0" applyFont="1" applyFill="1" applyBorder="1" applyAlignment="1">
      <alignment horizontal="center" vertical="center" wrapText="1"/>
    </xf>
    <xf numFmtId="0" fontId="6" fillId="4" borderId="95" xfId="0" applyFont="1" applyFill="1" applyBorder="1" applyAlignment="1">
      <alignment horizontal="center" vertical="center" wrapText="1"/>
    </xf>
    <xf numFmtId="0" fontId="13" fillId="7" borderId="66" xfId="0" applyFont="1" applyFill="1" applyBorder="1" applyAlignment="1">
      <alignment vertical="top" wrapText="1"/>
    </xf>
    <xf numFmtId="0" fontId="13" fillId="7" borderId="66" xfId="0" applyFont="1" applyFill="1" applyBorder="1" applyAlignment="1">
      <alignment horizontal="center" vertical="center"/>
    </xf>
    <xf numFmtId="0" fontId="14" fillId="7" borderId="67" xfId="0" applyFont="1" applyFill="1" applyBorder="1" applyAlignment="1">
      <alignment vertical="top" wrapText="1"/>
    </xf>
    <xf numFmtId="0" fontId="14" fillId="7" borderId="100" xfId="0" applyFont="1" applyFill="1" applyBorder="1" applyAlignment="1">
      <alignment vertical="top" wrapText="1"/>
    </xf>
    <xf numFmtId="0" fontId="78" fillId="8" borderId="0" xfId="0" applyFont="1" applyFill="1" applyAlignment="1" applyProtection="1">
      <alignment vertical="center"/>
      <protection locked="0"/>
    </xf>
    <xf numFmtId="0" fontId="7" fillId="2" borderId="102" xfId="0" applyFont="1" applyFill="1" applyBorder="1" applyAlignment="1" applyProtection="1">
      <alignment horizontal="center" vertical="center" wrapText="1"/>
      <protection locked="0"/>
    </xf>
    <xf numFmtId="0" fontId="7" fillId="2" borderId="104" xfId="0" applyFont="1" applyFill="1" applyBorder="1" applyAlignment="1" applyProtection="1">
      <alignment horizontal="center" vertical="center" wrapText="1"/>
      <protection locked="0"/>
    </xf>
    <xf numFmtId="0" fontId="0" fillId="0" borderId="104" xfId="0" applyBorder="1" applyAlignment="1" applyProtection="1">
      <alignment horizontal="center" vertical="center"/>
      <protection locked="0"/>
    </xf>
    <xf numFmtId="0" fontId="0" fillId="7" borderId="106" xfId="0" applyFill="1" applyBorder="1" applyAlignment="1">
      <alignment horizontal="center" vertical="center"/>
    </xf>
    <xf numFmtId="0" fontId="0" fillId="0" borderId="108" xfId="0" applyBorder="1" applyAlignment="1" applyProtection="1">
      <alignment horizontal="center" vertical="center"/>
      <protection locked="0"/>
    </xf>
    <xf numFmtId="0" fontId="37" fillId="0" borderId="0" xfId="0" applyFont="1" applyAlignment="1">
      <alignment vertical="center"/>
    </xf>
    <xf numFmtId="0" fontId="37" fillId="8" borderId="0" xfId="0" applyFont="1" applyFill="1" applyAlignment="1" applyProtection="1">
      <alignment vertical="center" wrapText="1"/>
      <protection locked="0"/>
    </xf>
    <xf numFmtId="0" fontId="12" fillId="7" borderId="54" xfId="0" applyFont="1" applyFill="1" applyBorder="1" applyAlignment="1">
      <alignment horizontal="center" vertical="center" wrapText="1"/>
    </xf>
    <xf numFmtId="0" fontId="12" fillId="7" borderId="109" xfId="0" applyFont="1" applyFill="1" applyBorder="1" applyAlignment="1">
      <alignment horizontal="center" vertical="center" wrapText="1"/>
    </xf>
    <xf numFmtId="0" fontId="6" fillId="4" borderId="111" xfId="0" applyFont="1" applyFill="1" applyBorder="1" applyAlignment="1">
      <alignment horizontal="center" vertical="center"/>
    </xf>
    <xf numFmtId="0" fontId="7" fillId="2" borderId="112" xfId="0" applyFont="1" applyFill="1" applyBorder="1" applyAlignment="1" applyProtection="1">
      <alignment horizontal="center" vertical="center" wrapText="1"/>
      <protection locked="0"/>
    </xf>
    <xf numFmtId="0" fontId="7" fillId="4" borderId="114" xfId="0" applyFont="1" applyFill="1" applyBorder="1" applyAlignment="1">
      <alignment horizontal="center" vertical="center"/>
    </xf>
    <xf numFmtId="0" fontId="7" fillId="4" borderId="114" xfId="0" applyFont="1" applyFill="1" applyBorder="1" applyAlignment="1">
      <alignment horizontal="center" vertical="center" wrapText="1"/>
    </xf>
    <xf numFmtId="0" fontId="7" fillId="2" borderId="115" xfId="0" applyFont="1" applyFill="1" applyBorder="1" applyAlignment="1" applyProtection="1">
      <alignment horizontal="center" vertical="center" wrapText="1"/>
      <protection locked="0"/>
    </xf>
    <xf numFmtId="0" fontId="6" fillId="4" borderId="2" xfId="0" applyFont="1" applyFill="1" applyBorder="1" applyAlignment="1">
      <alignment horizontal="center" vertical="center" wrapText="1"/>
    </xf>
    <xf numFmtId="0" fontId="6" fillId="4" borderId="53" xfId="0" applyFont="1" applyFill="1" applyBorder="1" applyAlignment="1">
      <alignment horizontal="center" vertical="center" wrapText="1"/>
    </xf>
    <xf numFmtId="0" fontId="16" fillId="7" borderId="116" xfId="0" applyFont="1" applyFill="1" applyBorder="1" applyAlignment="1">
      <alignment vertical="top" wrapText="1"/>
    </xf>
    <xf numFmtId="0" fontId="13" fillId="7" borderId="117" xfId="0" applyFont="1" applyFill="1" applyBorder="1" applyAlignment="1">
      <alignment horizontal="center" vertical="center"/>
    </xf>
    <xf numFmtId="0" fontId="0" fillId="7" borderId="117" xfId="0" applyFill="1" applyBorder="1" applyAlignment="1">
      <alignment horizontal="center" vertical="center"/>
    </xf>
    <xf numFmtId="0" fontId="0" fillId="7" borderId="118" xfId="0" applyFill="1" applyBorder="1" applyAlignment="1">
      <alignment horizontal="center" vertical="center"/>
    </xf>
    <xf numFmtId="0" fontId="16" fillId="7" borderId="119" xfId="0" applyFont="1" applyFill="1" applyBorder="1" applyAlignment="1">
      <alignment vertical="top" wrapText="1"/>
    </xf>
    <xf numFmtId="0" fontId="13" fillId="7" borderId="119" xfId="0" applyFont="1" applyFill="1" applyBorder="1" applyAlignment="1">
      <alignment horizontal="center" vertical="center"/>
    </xf>
    <xf numFmtId="0" fontId="0" fillId="7" borderId="119" xfId="0" applyFill="1" applyBorder="1" applyAlignment="1">
      <alignment horizontal="center" vertical="center"/>
    </xf>
    <xf numFmtId="0" fontId="0" fillId="7" borderId="120" xfId="0" applyFill="1" applyBorder="1" applyAlignment="1">
      <alignment horizontal="center" vertical="center"/>
    </xf>
    <xf numFmtId="0" fontId="63" fillId="0" borderId="119" xfId="0" applyFont="1" applyBorder="1" applyAlignment="1" applyProtection="1">
      <alignment horizontal="center" vertical="center"/>
      <protection locked="0"/>
    </xf>
    <xf numFmtId="0" fontId="16" fillId="7" borderId="121" xfId="0" applyFont="1" applyFill="1" applyBorder="1" applyAlignment="1">
      <alignment vertical="top" wrapText="1"/>
    </xf>
    <xf numFmtId="0" fontId="63" fillId="0" borderId="121" xfId="0" applyFont="1" applyBorder="1" applyAlignment="1" applyProtection="1">
      <alignment horizontal="center" vertical="center"/>
      <protection locked="0"/>
    </xf>
    <xf numFmtId="0" fontId="13" fillId="7" borderId="121" xfId="0" applyFont="1" applyFill="1" applyBorder="1" applyAlignment="1">
      <alignment horizontal="center" vertical="center"/>
    </xf>
    <xf numFmtId="0" fontId="0" fillId="7" borderId="121" xfId="0" applyFill="1" applyBorder="1" applyAlignment="1">
      <alignment horizontal="center" vertical="center"/>
    </xf>
    <xf numFmtId="0" fontId="0" fillId="7" borderId="122" xfId="0" applyFill="1" applyBorder="1" applyAlignment="1">
      <alignment horizontal="center" vertical="center"/>
    </xf>
    <xf numFmtId="0" fontId="86" fillId="0" borderId="0" xfId="0" applyFont="1" applyAlignment="1" applyProtection="1">
      <alignment vertical="center" wrapText="1"/>
      <protection locked="0"/>
    </xf>
    <xf numFmtId="0" fontId="63" fillId="0" borderId="0" xfId="0" applyFont="1"/>
    <xf numFmtId="0" fontId="63" fillId="8" borderId="0" xfId="0" applyFont="1" applyFill="1" applyProtection="1">
      <protection locked="0"/>
    </xf>
    <xf numFmtId="0" fontId="63" fillId="0" borderId="0" xfId="0" applyFont="1" applyAlignment="1">
      <alignment horizontal="center" vertical="center"/>
    </xf>
    <xf numFmtId="0" fontId="6" fillId="4" borderId="116" xfId="0" applyFont="1" applyFill="1" applyBorder="1" applyAlignment="1">
      <alignment horizontal="center" vertical="center"/>
    </xf>
    <xf numFmtId="0" fontId="6" fillId="4" borderId="123" xfId="0" applyFont="1" applyFill="1" applyBorder="1" applyAlignment="1">
      <alignment horizontal="center" vertical="center"/>
    </xf>
    <xf numFmtId="0" fontId="7" fillId="2" borderId="116" xfId="0" applyFont="1" applyFill="1" applyBorder="1" applyAlignment="1" applyProtection="1">
      <alignment horizontal="center" vertical="center" wrapText="1"/>
      <protection locked="0"/>
    </xf>
    <xf numFmtId="0" fontId="7" fillId="4" borderId="119" xfId="0" applyFont="1" applyFill="1" applyBorder="1" applyAlignment="1">
      <alignment horizontal="center" vertical="center"/>
    </xf>
    <xf numFmtId="0" fontId="7" fillId="4" borderId="119" xfId="0" applyFont="1" applyFill="1" applyBorder="1" applyAlignment="1">
      <alignment horizontal="center" vertical="center" wrapText="1"/>
    </xf>
    <xf numFmtId="0" fontId="7" fillId="4" borderId="125" xfId="0" applyFont="1" applyFill="1" applyBorder="1" applyAlignment="1">
      <alignment horizontal="center" vertical="center"/>
    </xf>
    <xf numFmtId="0" fontId="7" fillId="2" borderId="119" xfId="0" applyFont="1" applyFill="1" applyBorder="1" applyAlignment="1" applyProtection="1">
      <alignment horizontal="center" vertical="center" wrapText="1"/>
      <protection locked="0"/>
    </xf>
    <xf numFmtId="0" fontId="0" fillId="7" borderId="119" xfId="0" applyFill="1" applyBorder="1" applyProtection="1">
      <protection locked="0"/>
    </xf>
    <xf numFmtId="0" fontId="0" fillId="7" borderId="119" xfId="0" applyFill="1" applyBorder="1"/>
    <xf numFmtId="0" fontId="0" fillId="8" borderId="119" xfId="0" applyFill="1" applyBorder="1" applyAlignment="1" applyProtection="1">
      <alignment horizontal="center"/>
      <protection locked="0"/>
    </xf>
    <xf numFmtId="0" fontId="94" fillId="7" borderId="119" xfId="0" applyFont="1" applyFill="1" applyBorder="1" applyAlignment="1">
      <alignment horizontal="center" vertical="center" wrapText="1"/>
    </xf>
    <xf numFmtId="0" fontId="94" fillId="15" borderId="119" xfId="0" applyFont="1" applyFill="1" applyBorder="1" applyAlignment="1">
      <alignment vertical="center" wrapText="1"/>
    </xf>
    <xf numFmtId="0" fontId="95" fillId="0" borderId="119" xfId="0" applyFont="1" applyBorder="1" applyAlignment="1" applyProtection="1">
      <alignment horizontal="center" vertical="center" wrapText="1"/>
      <protection locked="0"/>
    </xf>
    <xf numFmtId="0" fontId="12" fillId="7" borderId="119" xfId="0" applyFont="1" applyFill="1" applyBorder="1" applyAlignment="1">
      <alignment horizontal="center" vertical="center"/>
    </xf>
    <xf numFmtId="0" fontId="12" fillId="7" borderId="121" xfId="0" applyFont="1" applyFill="1" applyBorder="1" applyAlignment="1">
      <alignment horizontal="center" vertical="center"/>
    </xf>
    <xf numFmtId="0" fontId="95" fillId="0" borderId="121" xfId="0" applyFont="1" applyBorder="1" applyAlignment="1" applyProtection="1">
      <alignment horizontal="center" vertical="center" wrapText="1"/>
      <protection locked="0"/>
    </xf>
    <xf numFmtId="0" fontId="63" fillId="0" borderId="54" xfId="0" applyFont="1" applyBorder="1" applyAlignment="1" applyProtection="1">
      <alignment horizontal="center" vertical="center" wrapText="1"/>
      <protection locked="0"/>
    </xf>
    <xf numFmtId="0" fontId="63" fillId="0" borderId="109" xfId="0" applyFont="1" applyBorder="1" applyAlignment="1" applyProtection="1">
      <alignment horizontal="center" vertical="center" wrapText="1"/>
      <protection locked="0"/>
    </xf>
    <xf numFmtId="0" fontId="72" fillId="0" borderId="0" xfId="0" applyFont="1" applyAlignment="1">
      <alignment vertical="center"/>
    </xf>
    <xf numFmtId="0" fontId="20" fillId="0" borderId="0" xfId="0" applyFont="1" applyAlignment="1">
      <alignmen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applyAlignment="1">
      <alignment vertical="top" wrapText="1"/>
    </xf>
    <xf numFmtId="0" fontId="14" fillId="0" borderId="127" xfId="0" applyFont="1" applyBorder="1" applyAlignment="1">
      <alignment vertical="center" wrapText="1"/>
    </xf>
    <xf numFmtId="0" fontId="14" fillId="0" borderId="0" xfId="0" applyFont="1" applyAlignment="1">
      <alignment vertical="center" wrapText="1"/>
    </xf>
    <xf numFmtId="0" fontId="13" fillId="10" borderId="41" xfId="0" applyFont="1" applyFill="1" applyBorder="1" applyAlignment="1" applyProtection="1">
      <alignment horizontal="center" vertical="center"/>
      <protection locked="0"/>
    </xf>
    <xf numFmtId="0" fontId="10" fillId="19" borderId="0" xfId="0" applyFont="1" applyFill="1"/>
    <xf numFmtId="0" fontId="12" fillId="7" borderId="39" xfId="0" applyFont="1" applyFill="1" applyBorder="1" applyAlignment="1">
      <alignment vertical="center" wrapText="1"/>
    </xf>
    <xf numFmtId="0" fontId="15" fillId="10" borderId="0" xfId="0" applyFont="1" applyFill="1" applyAlignment="1" applyProtection="1">
      <alignment vertical="center"/>
      <protection locked="0"/>
    </xf>
    <xf numFmtId="0" fontId="13" fillId="4" borderId="0" xfId="0" applyFont="1" applyFill="1" applyAlignment="1">
      <alignment vertical="center"/>
    </xf>
    <xf numFmtId="0" fontId="4" fillId="4" borderId="10" xfId="0" applyFont="1" applyFill="1" applyBorder="1" applyAlignment="1" applyProtection="1">
      <alignment horizontal="left" vertical="top" wrapText="1" indent="1"/>
      <protection locked="0"/>
    </xf>
    <xf numFmtId="0" fontId="2" fillId="8" borderId="7" xfId="0" applyFont="1" applyFill="1" applyBorder="1" applyAlignment="1" applyProtection="1">
      <alignment wrapText="1"/>
      <protection locked="0"/>
    </xf>
    <xf numFmtId="0" fontId="3" fillId="8" borderId="0" xfId="0" applyFont="1" applyFill="1" applyAlignment="1" applyProtection="1">
      <alignment vertical="center" wrapText="1"/>
      <protection locked="0"/>
    </xf>
    <xf numFmtId="0" fontId="12" fillId="7" borderId="48" xfId="0" applyFont="1" applyFill="1" applyBorder="1" applyAlignment="1">
      <alignment vertical="center" wrapText="1"/>
    </xf>
    <xf numFmtId="0" fontId="94" fillId="7" borderId="44" xfId="0" applyFont="1" applyFill="1" applyBorder="1" applyAlignment="1">
      <alignment vertical="center" wrapText="1"/>
    </xf>
    <xf numFmtId="0" fontId="2" fillId="5" borderId="5" xfId="0" applyFont="1" applyFill="1" applyBorder="1"/>
    <xf numFmtId="0" fontId="10" fillId="5" borderId="22" xfId="0" applyFont="1" applyFill="1" applyBorder="1" applyAlignment="1">
      <alignment vertical="center" wrapText="1"/>
    </xf>
    <xf numFmtId="0" fontId="19" fillId="2" borderId="129" xfId="0" applyFont="1" applyFill="1" applyBorder="1" applyAlignment="1">
      <alignment horizontal="left" vertical="center"/>
    </xf>
    <xf numFmtId="0" fontId="19" fillId="2" borderId="130" xfId="0" applyFont="1" applyFill="1" applyBorder="1" applyAlignment="1">
      <alignment vertical="center" wrapText="1"/>
    </xf>
    <xf numFmtId="49" fontId="17" fillId="8" borderId="0" xfId="0" applyNumberFormat="1" applyFont="1" applyFill="1" applyAlignment="1" applyProtection="1">
      <alignment horizontal="left"/>
      <protection locked="0"/>
    </xf>
    <xf numFmtId="0" fontId="4" fillId="8" borderId="0" xfId="0" applyFont="1" applyFill="1" applyAlignment="1" applyProtection="1">
      <alignment wrapText="1"/>
      <protection locked="0"/>
    </xf>
    <xf numFmtId="0" fontId="10" fillId="2" borderId="5" xfId="0" applyFont="1" applyFill="1" applyBorder="1" applyAlignment="1">
      <alignment horizontal="center" vertical="center"/>
    </xf>
    <xf numFmtId="0" fontId="52" fillId="2" borderId="5" xfId="0" applyFont="1" applyFill="1" applyBorder="1" applyAlignment="1">
      <alignment horizontal="center" vertical="center"/>
    </xf>
    <xf numFmtId="0" fontId="4" fillId="2" borderId="5" xfId="0" applyFont="1" applyFill="1" applyBorder="1" applyAlignment="1">
      <alignment horizontal="center" vertical="center"/>
    </xf>
    <xf numFmtId="0" fontId="52" fillId="2" borderId="132" xfId="0" applyFont="1" applyFill="1" applyBorder="1" applyAlignment="1">
      <alignment horizontal="center" vertical="center"/>
    </xf>
    <xf numFmtId="0" fontId="52" fillId="2" borderId="133" xfId="0" applyFont="1" applyFill="1" applyBorder="1" applyAlignment="1">
      <alignment horizontal="center" vertical="center"/>
    </xf>
    <xf numFmtId="0" fontId="68" fillId="8" borderId="0" xfId="0" applyFont="1" applyFill="1" applyAlignment="1">
      <alignment horizontal="center"/>
    </xf>
    <xf numFmtId="0" fontId="67" fillId="8" borderId="0" xfId="0" applyFont="1" applyFill="1" applyAlignment="1">
      <alignment horizontal="center"/>
    </xf>
    <xf numFmtId="0" fontId="4" fillId="2" borderId="129" xfId="0" applyFont="1" applyFill="1" applyBorder="1" applyAlignment="1">
      <alignment horizontal="center" vertical="center"/>
    </xf>
    <xf numFmtId="0" fontId="52" fillId="2" borderId="129" xfId="0" applyFont="1" applyFill="1" applyBorder="1" applyAlignment="1">
      <alignment horizontal="center" vertical="center"/>
    </xf>
    <xf numFmtId="0" fontId="52" fillId="2" borderId="135" xfId="0" applyFont="1" applyFill="1" applyBorder="1" applyAlignment="1">
      <alignment horizontal="center" vertical="center"/>
    </xf>
    <xf numFmtId="0" fontId="52" fillId="2" borderId="136" xfId="0" applyFont="1" applyFill="1" applyBorder="1" applyAlignment="1">
      <alignment horizontal="center" vertical="center"/>
    </xf>
    <xf numFmtId="0" fontId="0" fillId="19" borderId="0" xfId="0" applyFill="1" applyProtection="1">
      <protection locked="0"/>
    </xf>
    <xf numFmtId="0" fontId="4" fillId="0" borderId="5" xfId="0" applyFont="1" applyBorder="1" applyAlignment="1">
      <alignment horizontal="center" vertical="center" wrapText="1"/>
    </xf>
    <xf numFmtId="0" fontId="13" fillId="7" borderId="39" xfId="0" applyFont="1" applyFill="1" applyBorder="1" applyAlignment="1" applyProtection="1">
      <alignment vertical="center" wrapText="1"/>
      <protection locked="0"/>
    </xf>
    <xf numFmtId="0" fontId="44" fillId="7" borderId="39" xfId="0" applyFont="1" applyFill="1" applyBorder="1" applyAlignment="1" applyProtection="1">
      <alignment horizontal="left" vertical="center" wrapText="1"/>
      <protection locked="0"/>
    </xf>
    <xf numFmtId="0" fontId="13" fillId="7" borderId="39" xfId="0" applyFont="1" applyFill="1" applyBorder="1" applyAlignment="1" applyProtection="1">
      <alignment vertical="center"/>
      <protection locked="0"/>
    </xf>
    <xf numFmtId="0" fontId="13" fillId="7" borderId="39" xfId="0" applyFont="1" applyFill="1" applyBorder="1" applyAlignment="1" applyProtection="1">
      <alignment horizontal="left" vertical="center" wrapText="1"/>
      <protection locked="0"/>
    </xf>
    <xf numFmtId="0" fontId="20" fillId="7" borderId="39" xfId="0" applyFont="1" applyFill="1" applyBorder="1" applyAlignment="1" applyProtection="1">
      <alignment horizontal="left" vertical="center" wrapText="1"/>
      <protection locked="0"/>
    </xf>
    <xf numFmtId="0" fontId="20" fillId="7" borderId="39" xfId="0" applyFont="1" applyFill="1" applyBorder="1" applyAlignment="1" applyProtection="1">
      <alignment vertical="top" wrapText="1"/>
      <protection locked="0"/>
    </xf>
    <xf numFmtId="0" fontId="13" fillId="7" borderId="39" xfId="0" applyFont="1" applyFill="1" applyBorder="1" applyAlignment="1" applyProtection="1">
      <alignment vertical="top" wrapText="1"/>
      <protection locked="0"/>
    </xf>
    <xf numFmtId="0" fontId="20" fillId="7" borderId="39" xfId="0" applyFont="1" applyFill="1" applyBorder="1" applyAlignment="1" applyProtection="1">
      <alignment vertical="center" wrapText="1"/>
      <protection locked="0"/>
    </xf>
    <xf numFmtId="0" fontId="13" fillId="7" borderId="52" xfId="0" applyFont="1" applyFill="1" applyBorder="1" applyAlignment="1" applyProtection="1">
      <alignment vertical="center" wrapText="1"/>
      <protection locked="0"/>
    </xf>
    <xf numFmtId="0" fontId="15" fillId="13" borderId="28" xfId="0" applyFont="1" applyFill="1" applyBorder="1" applyAlignment="1" applyProtection="1">
      <alignment vertical="center"/>
      <protection locked="0"/>
    </xf>
    <xf numFmtId="0" fontId="10" fillId="19" borderId="5" xfId="0" applyFont="1" applyFill="1" applyBorder="1" applyAlignment="1" applyProtection="1">
      <alignment vertical="center"/>
      <protection locked="0"/>
    </xf>
    <xf numFmtId="0" fontId="13" fillId="7" borderId="139" xfId="0" applyFont="1" applyFill="1" applyBorder="1" applyAlignment="1" applyProtection="1">
      <alignment vertical="center" wrapText="1"/>
      <protection locked="0"/>
    </xf>
    <xf numFmtId="0" fontId="0" fillId="7" borderId="72" xfId="0" applyFill="1" applyBorder="1" applyAlignment="1">
      <alignment horizontal="center" vertical="center"/>
    </xf>
    <xf numFmtId="0" fontId="69" fillId="7" borderId="72" xfId="0" applyFont="1" applyFill="1" applyBorder="1" applyAlignment="1">
      <alignment horizontal="center" vertical="center"/>
    </xf>
    <xf numFmtId="0" fontId="0" fillId="8" borderId="0" xfId="0" applyFill="1" applyAlignment="1">
      <alignment vertical="center"/>
    </xf>
    <xf numFmtId="0" fontId="15" fillId="13" borderId="28" xfId="0" applyFont="1" applyFill="1" applyBorder="1" applyAlignment="1">
      <alignment vertical="center"/>
    </xf>
    <xf numFmtId="0" fontId="10" fillId="13" borderId="5" xfId="0" applyFont="1" applyFill="1" applyBorder="1" applyAlignment="1" applyProtection="1">
      <alignment horizontal="center" vertical="center"/>
      <protection locked="0"/>
    </xf>
    <xf numFmtId="0" fontId="4" fillId="19" borderId="0" xfId="0" applyFont="1" applyFill="1" applyAlignment="1" applyProtection="1">
      <alignment horizontal="center" vertical="center"/>
      <protection locked="0"/>
    </xf>
    <xf numFmtId="0" fontId="68" fillId="8" borderId="79" xfId="0" applyFont="1" applyFill="1" applyBorder="1" applyAlignment="1" applyProtection="1">
      <alignment vertical="center"/>
      <protection locked="0"/>
    </xf>
    <xf numFmtId="164" fontId="122" fillId="8" borderId="0" xfId="0" applyNumberFormat="1" applyFont="1" applyFill="1" applyAlignment="1">
      <alignment horizontal="left" vertical="center" wrapText="1"/>
    </xf>
    <xf numFmtId="0" fontId="49" fillId="8" borderId="0" xfId="0" applyFont="1" applyFill="1" applyAlignment="1">
      <alignment horizontal="center" vertical="center"/>
    </xf>
    <xf numFmtId="0" fontId="68" fillId="8" borderId="79" xfId="0" applyFont="1" applyFill="1" applyBorder="1" applyAlignment="1">
      <alignment vertical="center"/>
    </xf>
    <xf numFmtId="0" fontId="19" fillId="2" borderId="134" xfId="0" applyFont="1" applyFill="1" applyBorder="1" applyAlignment="1">
      <alignment horizontal="center" vertical="center" wrapText="1"/>
    </xf>
    <xf numFmtId="0" fontId="26" fillId="5" borderId="43" xfId="0" applyFont="1" applyFill="1" applyBorder="1" applyAlignment="1" applyProtection="1">
      <alignment horizontal="left" vertical="top" wrapText="1"/>
      <protection locked="0"/>
    </xf>
    <xf numFmtId="0" fontId="0" fillId="8" borderId="0" xfId="0" applyFill="1" applyAlignment="1">
      <alignment horizontal="center"/>
    </xf>
    <xf numFmtId="0" fontId="19" fillId="2" borderId="134" xfId="0" applyFont="1" applyFill="1" applyBorder="1" applyAlignment="1">
      <alignment horizontal="center" vertical="center"/>
    </xf>
    <xf numFmtId="0" fontId="10" fillId="13" borderId="0" xfId="0" applyFont="1" applyFill="1" applyAlignment="1">
      <alignment horizontal="center" vertical="center"/>
    </xf>
    <xf numFmtId="0" fontId="71" fillId="8" borderId="0" xfId="0" applyFont="1" applyFill="1" applyAlignment="1">
      <alignment horizontal="left" vertical="center" wrapText="1"/>
    </xf>
    <xf numFmtId="0" fontId="43" fillId="8" borderId="0" xfId="0" applyFont="1" applyFill="1" applyAlignment="1">
      <alignment horizontal="left" vertical="center" wrapText="1"/>
    </xf>
    <xf numFmtId="0" fontId="64" fillId="8" borderId="0" xfId="0" applyFont="1" applyFill="1" applyAlignment="1">
      <alignment vertical="center"/>
    </xf>
    <xf numFmtId="0" fontId="96" fillId="8" borderId="0" xfId="0" applyFont="1" applyFill="1" applyAlignment="1">
      <alignment vertical="center" wrapText="1"/>
    </xf>
    <xf numFmtId="2" fontId="29" fillId="8" borderId="0" xfId="0" applyNumberFormat="1" applyFont="1" applyFill="1"/>
    <xf numFmtId="0" fontId="64" fillId="8" borderId="0" xfId="0" applyFont="1" applyFill="1" applyAlignment="1">
      <alignment horizontal="right" vertical="center"/>
    </xf>
    <xf numFmtId="2" fontId="19" fillId="8" borderId="0" xfId="0" applyNumberFormat="1" applyFont="1" applyFill="1" applyAlignment="1">
      <alignment horizontal="center" vertical="center"/>
    </xf>
    <xf numFmtId="0" fontId="15" fillId="8" borderId="0" xfId="0" applyFont="1" applyFill="1" applyAlignment="1">
      <alignment vertical="center" wrapText="1"/>
    </xf>
    <xf numFmtId="0" fontId="96" fillId="8" borderId="0" xfId="0" applyFont="1" applyFill="1" applyAlignment="1">
      <alignment wrapText="1"/>
    </xf>
    <xf numFmtId="0" fontId="18" fillId="8" borderId="0" xfId="0" applyFont="1" applyFill="1" applyAlignment="1">
      <alignment horizontal="right"/>
    </xf>
    <xf numFmtId="2" fontId="19" fillId="8" borderId="0" xfId="0" applyNumberFormat="1" applyFont="1" applyFill="1" applyAlignment="1">
      <alignment horizontal="center"/>
    </xf>
    <xf numFmtId="0" fontId="64" fillId="8" borderId="0" xfId="0" applyFont="1" applyFill="1" applyAlignment="1">
      <alignment horizontal="left" vertical="center" wrapText="1"/>
    </xf>
    <xf numFmtId="0" fontId="15" fillId="8" borderId="0" xfId="0" applyFont="1" applyFill="1" applyAlignment="1">
      <alignment horizontal="center" vertical="center"/>
    </xf>
    <xf numFmtId="0" fontId="64" fillId="8" borderId="0" xfId="0" applyFont="1" applyFill="1" applyAlignment="1">
      <alignment horizontal="left" vertical="center"/>
    </xf>
    <xf numFmtId="0" fontId="96" fillId="8" borderId="0" xfId="0" applyFont="1" applyFill="1" applyAlignment="1">
      <alignment horizontal="left" vertical="center" wrapText="1"/>
    </xf>
    <xf numFmtId="0" fontId="0" fillId="8" borderId="0" xfId="0" applyFill="1" applyAlignment="1">
      <alignment horizontal="left" vertical="center"/>
    </xf>
    <xf numFmtId="0" fontId="18" fillId="8" borderId="0" xfId="0" applyFont="1" applyFill="1" applyAlignment="1">
      <alignment horizontal="right" vertical="center"/>
    </xf>
    <xf numFmtId="0" fontId="12" fillId="8" borderId="0" xfId="0" applyFont="1" applyFill="1" applyAlignment="1">
      <alignment horizontal="center" vertical="center"/>
    </xf>
    <xf numFmtId="0" fontId="37" fillId="8" borderId="0" xfId="0" applyFont="1" applyFill="1" applyAlignment="1">
      <alignment horizontal="center" vertical="center" wrapText="1"/>
    </xf>
    <xf numFmtId="0" fontId="86" fillId="8" borderId="0" xfId="0" applyFont="1" applyFill="1" applyAlignment="1">
      <alignment vertical="center" wrapText="1"/>
    </xf>
    <xf numFmtId="0" fontId="46" fillId="8" borderId="0" xfId="0" applyFont="1" applyFill="1" applyAlignment="1">
      <alignment vertical="center" wrapText="1"/>
    </xf>
    <xf numFmtId="2" fontId="46" fillId="8" borderId="0" xfId="0" applyNumberFormat="1" applyFont="1" applyFill="1" applyAlignment="1">
      <alignment vertical="center" wrapText="1"/>
    </xf>
    <xf numFmtId="0" fontId="4" fillId="8" borderId="0" xfId="0" applyFont="1" applyFill="1" applyAlignment="1">
      <alignment horizontal="left" vertical="center" wrapText="1"/>
    </xf>
    <xf numFmtId="0" fontId="26" fillId="8" borderId="0" xfId="0" applyFont="1" applyFill="1" applyAlignment="1">
      <alignment horizontal="center" vertical="center"/>
    </xf>
    <xf numFmtId="2" fontId="26" fillId="8" borderId="0" xfId="0" applyNumberFormat="1" applyFont="1" applyFill="1" applyAlignment="1">
      <alignment horizontal="center" vertical="center"/>
    </xf>
    <xf numFmtId="0" fontId="4" fillId="8" borderId="0" xfId="0" applyFont="1" applyFill="1" applyAlignment="1">
      <alignment vertical="center" wrapText="1"/>
    </xf>
    <xf numFmtId="0" fontId="26" fillId="8" borderId="0" xfId="0" applyFont="1" applyFill="1" applyAlignment="1">
      <alignment vertical="center"/>
    </xf>
    <xf numFmtId="0" fontId="0" fillId="4" borderId="10" xfId="0" applyFill="1" applyBorder="1"/>
    <xf numFmtId="0" fontId="81" fillId="7" borderId="39" xfId="0" applyFont="1" applyFill="1" applyBorder="1" applyAlignment="1">
      <alignment vertical="center" wrapText="1"/>
    </xf>
    <xf numFmtId="0" fontId="81" fillId="7" borderId="39" xfId="0" applyFont="1" applyFill="1" applyBorder="1" applyAlignment="1">
      <alignment horizontal="center" vertical="center" wrapText="1"/>
    </xf>
    <xf numFmtId="2" fontId="15" fillId="7" borderId="41" xfId="0" applyNumberFormat="1" applyFont="1" applyFill="1" applyBorder="1" applyAlignment="1">
      <alignment horizontal="center" vertical="center"/>
    </xf>
    <xf numFmtId="0" fontId="12" fillId="8" borderId="41" xfId="0" applyFont="1" applyFill="1" applyBorder="1" applyAlignment="1">
      <alignment horizontal="center" vertical="center"/>
    </xf>
    <xf numFmtId="0" fontId="86" fillId="7" borderId="41" xfId="0" applyFont="1" applyFill="1" applyBorder="1" applyAlignment="1">
      <alignment horizontal="center" vertical="center"/>
    </xf>
    <xf numFmtId="2" fontId="63" fillId="7" borderId="41" xfId="0" applyNumberFormat="1" applyFont="1" applyFill="1" applyBorder="1" applyAlignment="1">
      <alignment horizontal="center" vertical="center"/>
    </xf>
    <xf numFmtId="0" fontId="81" fillId="0" borderId="39" xfId="0" applyFont="1" applyBorder="1" applyAlignment="1">
      <alignment vertical="center" wrapText="1"/>
    </xf>
    <xf numFmtId="0" fontId="81" fillId="7" borderId="44" xfId="0" applyFont="1" applyFill="1" applyBorder="1" applyAlignment="1" applyProtection="1">
      <alignment vertical="center"/>
      <protection locked="0"/>
    </xf>
    <xf numFmtId="0" fontId="81" fillId="7" borderId="41" xfId="0" applyFont="1" applyFill="1" applyBorder="1" applyAlignment="1" applyProtection="1">
      <alignment vertical="center"/>
      <protection locked="0"/>
    </xf>
    <xf numFmtId="0" fontId="14" fillId="8" borderId="41" xfId="0" applyFont="1" applyFill="1" applyBorder="1" applyAlignment="1" applyProtection="1">
      <alignment horizontal="center" vertical="center" wrapText="1"/>
      <protection locked="0"/>
    </xf>
    <xf numFmtId="0" fontId="15" fillId="10" borderId="43" xfId="0" applyFont="1" applyFill="1" applyBorder="1" applyAlignment="1" applyProtection="1">
      <alignment horizontal="center"/>
      <protection locked="0"/>
    </xf>
    <xf numFmtId="0" fontId="15" fillId="10" borderId="80" xfId="0" applyFont="1" applyFill="1" applyBorder="1" applyAlignment="1" applyProtection="1">
      <alignment vertical="center"/>
      <protection locked="0"/>
    </xf>
    <xf numFmtId="0" fontId="4" fillId="4" borderId="10" xfId="0" applyFont="1" applyFill="1" applyBorder="1" applyAlignment="1">
      <alignment horizontal="left" vertical="top" wrapText="1" indent="1"/>
    </xf>
    <xf numFmtId="0" fontId="7" fillId="8" borderId="0" xfId="0" applyFont="1" applyFill="1" applyAlignment="1">
      <alignment vertical="center" textRotation="90"/>
    </xf>
    <xf numFmtId="164" fontId="86" fillId="7" borderId="41" xfId="0" applyNumberFormat="1" applyFont="1" applyFill="1" applyBorder="1" applyAlignment="1">
      <alignment horizontal="center" vertical="center"/>
    </xf>
    <xf numFmtId="164" fontId="63" fillId="7" borderId="41" xfId="0" applyNumberFormat="1" applyFont="1" applyFill="1" applyBorder="1" applyAlignment="1">
      <alignment horizontal="center" vertical="center"/>
    </xf>
    <xf numFmtId="1" fontId="0" fillId="7" borderId="41" xfId="0" applyNumberFormat="1" applyFill="1" applyBorder="1" applyAlignment="1">
      <alignment horizontal="center" vertical="center"/>
    </xf>
    <xf numFmtId="0" fontId="12" fillId="8" borderId="3" xfId="0" applyFont="1" applyFill="1" applyBorder="1" applyAlignment="1">
      <alignment horizontal="center" vertical="center"/>
    </xf>
    <xf numFmtId="164" fontId="0" fillId="7" borderId="41" xfId="0" applyNumberFormat="1" applyFill="1" applyBorder="1" applyAlignment="1">
      <alignment horizontal="center" vertical="center"/>
    </xf>
    <xf numFmtId="2" fontId="0" fillId="7" borderId="41" xfId="0" applyNumberFormat="1" applyFill="1" applyBorder="1" applyAlignment="1">
      <alignment horizontal="center" vertical="center"/>
    </xf>
    <xf numFmtId="0" fontId="81" fillId="7" borderId="81" xfId="0" applyFont="1" applyFill="1" applyBorder="1" applyAlignment="1">
      <alignment vertical="center" wrapText="1"/>
    </xf>
    <xf numFmtId="164" fontId="86" fillId="7" borderId="82" xfId="0" applyNumberFormat="1" applyFont="1" applyFill="1" applyBorder="1" applyAlignment="1">
      <alignment horizontal="center" vertical="center"/>
    </xf>
    <xf numFmtId="2" fontId="15" fillId="7" borderId="82" xfId="0" applyNumberFormat="1" applyFont="1" applyFill="1" applyBorder="1" applyAlignment="1">
      <alignment horizontal="center" vertical="center"/>
    </xf>
    <xf numFmtId="0" fontId="12" fillId="8" borderId="82" xfId="0" applyFont="1" applyFill="1" applyBorder="1" applyAlignment="1">
      <alignment horizontal="center" vertical="center"/>
    </xf>
    <xf numFmtId="2" fontId="0" fillId="7" borderId="82" xfId="0" applyNumberFormat="1" applyFill="1" applyBorder="1" applyAlignment="1">
      <alignment horizontal="center" vertical="center"/>
    </xf>
    <xf numFmtId="0" fontId="12" fillId="8" borderId="62" xfId="0" applyFont="1" applyFill="1" applyBorder="1" applyAlignment="1">
      <alignment horizontal="center" vertical="center"/>
    </xf>
    <xf numFmtId="0" fontId="29" fillId="8" borderId="0" xfId="0" applyFont="1" applyFill="1" applyAlignment="1" applyProtection="1">
      <alignment horizontal="left"/>
      <protection hidden="1"/>
    </xf>
    <xf numFmtId="0" fontId="44" fillId="7" borderId="74" xfId="0" applyFont="1" applyFill="1" applyBorder="1" applyAlignment="1">
      <alignment horizontal="left" vertical="center" wrapText="1"/>
    </xf>
    <xf numFmtId="0" fontId="0" fillId="7" borderId="72" xfId="0" applyFill="1" applyBorder="1"/>
    <xf numFmtId="0" fontId="10" fillId="7" borderId="72" xfId="0" applyFont="1" applyFill="1" applyBorder="1" applyAlignment="1">
      <alignment horizontal="center" vertical="center"/>
    </xf>
    <xf numFmtId="0" fontId="5" fillId="7" borderId="72" xfId="0" applyFont="1" applyFill="1" applyBorder="1" applyAlignment="1">
      <alignment horizontal="center" vertical="center"/>
    </xf>
    <xf numFmtId="0" fontId="0" fillId="7" borderId="75" xfId="0" applyFill="1" applyBorder="1"/>
    <xf numFmtId="0" fontId="11" fillId="7" borderId="16" xfId="0" applyFont="1" applyFill="1" applyBorder="1" applyAlignment="1">
      <alignment vertical="center"/>
    </xf>
    <xf numFmtId="0" fontId="44" fillId="7" borderId="39" xfId="0" applyFont="1" applyFill="1" applyBorder="1" applyAlignment="1">
      <alignment horizontal="left" vertical="center" wrapText="1"/>
    </xf>
    <xf numFmtId="0" fontId="0" fillId="7" borderId="40" xfId="0" applyFill="1" applyBorder="1"/>
    <xf numFmtId="0" fontId="0" fillId="8" borderId="8" xfId="0" applyFill="1" applyBorder="1"/>
    <xf numFmtId="0" fontId="11" fillId="7" borderId="16" xfId="0" applyFont="1" applyFill="1" applyBorder="1" applyAlignment="1">
      <alignment vertical="center" wrapText="1"/>
    </xf>
    <xf numFmtId="0" fontId="0" fillId="8" borderId="3" xfId="0" applyFill="1" applyBorder="1"/>
    <xf numFmtId="0" fontId="13" fillId="7" borderId="39" xfId="0" applyFont="1" applyFill="1" applyBorder="1" applyAlignment="1">
      <alignment horizontal="left" vertical="center" wrapText="1"/>
    </xf>
    <xf numFmtId="0" fontId="69" fillId="7" borderId="40" xfId="0" applyFont="1" applyFill="1" applyBorder="1" applyAlignment="1">
      <alignment horizontal="center" vertical="center"/>
    </xf>
    <xf numFmtId="0" fontId="73" fillId="7" borderId="40" xfId="0" applyFont="1" applyFill="1" applyBorder="1" applyAlignment="1">
      <alignment horizontal="center" vertical="center"/>
    </xf>
    <xf numFmtId="0" fontId="13" fillId="7" borderId="39" xfId="0" applyFont="1" applyFill="1" applyBorder="1" applyAlignment="1">
      <alignment horizontal="left" vertical="top" wrapText="1"/>
    </xf>
    <xf numFmtId="0" fontId="25" fillId="7" borderId="40" xfId="0" applyFont="1" applyFill="1" applyBorder="1" applyAlignment="1">
      <alignment horizontal="center" vertical="center" wrapText="1"/>
    </xf>
    <xf numFmtId="0" fontId="89" fillId="7" borderId="40" xfId="0" applyFont="1" applyFill="1" applyBorder="1" applyAlignment="1">
      <alignment horizontal="center" vertical="center" wrapText="1"/>
    </xf>
    <xf numFmtId="0" fontId="11" fillId="7" borderId="20" xfId="0" applyFont="1" applyFill="1" applyBorder="1" applyAlignment="1">
      <alignment vertical="center"/>
    </xf>
    <xf numFmtId="0" fontId="11" fillId="19" borderId="37" xfId="0" applyFont="1" applyFill="1" applyBorder="1" applyAlignment="1">
      <alignment vertical="center"/>
    </xf>
    <xf numFmtId="0" fontId="89" fillId="7" borderId="72" xfId="0" applyFont="1" applyFill="1" applyBorder="1" applyAlignment="1">
      <alignment horizontal="center" vertical="center" wrapText="1"/>
    </xf>
    <xf numFmtId="0" fontId="89" fillId="7" borderId="75" xfId="0" applyFont="1" applyFill="1" applyBorder="1" applyAlignment="1">
      <alignment horizontal="center" vertical="center" wrapText="1"/>
    </xf>
    <xf numFmtId="0" fontId="11" fillId="7" borderId="38" xfId="0" applyFont="1" applyFill="1" applyBorder="1" applyAlignment="1">
      <alignment vertical="center" wrapText="1"/>
    </xf>
    <xf numFmtId="0" fontId="13" fillId="7" borderId="39" xfId="0" applyFont="1" applyFill="1" applyBorder="1" applyAlignment="1">
      <alignment vertical="center" wrapText="1"/>
    </xf>
    <xf numFmtId="0" fontId="88" fillId="7" borderId="41" xfId="0" applyFont="1" applyFill="1" applyBorder="1"/>
    <xf numFmtId="0" fontId="76" fillId="7" borderId="52" xfId="0" applyFont="1" applyFill="1" applyBorder="1" applyAlignment="1">
      <alignment vertical="center" wrapText="1"/>
    </xf>
    <xf numFmtId="0" fontId="89" fillId="7" borderId="56" xfId="0" applyFont="1" applyFill="1" applyBorder="1" applyAlignment="1">
      <alignment horizontal="center" vertical="center" wrapText="1"/>
    </xf>
    <xf numFmtId="0" fontId="88" fillId="7" borderId="56" xfId="0" applyFont="1" applyFill="1" applyBorder="1"/>
    <xf numFmtId="0" fontId="69" fillId="7" borderId="57" xfId="0" applyFont="1" applyFill="1" applyBorder="1" applyAlignment="1">
      <alignment horizontal="center" vertical="center"/>
    </xf>
    <xf numFmtId="0" fontId="0" fillId="19" borderId="37" xfId="0" applyFill="1" applyBorder="1"/>
    <xf numFmtId="0" fontId="13" fillId="7" borderId="74" xfId="0" applyFont="1" applyFill="1" applyBorder="1" applyAlignment="1">
      <alignment vertical="center" wrapText="1"/>
    </xf>
    <xf numFmtId="0" fontId="11" fillId="7" borderId="63" xfId="0" applyFont="1" applyFill="1" applyBorder="1" applyAlignment="1">
      <alignment vertical="center"/>
    </xf>
    <xf numFmtId="0" fontId="11" fillId="7" borderId="3" xfId="0" applyFont="1" applyFill="1" applyBorder="1" applyAlignment="1">
      <alignment vertical="center"/>
    </xf>
    <xf numFmtId="0" fontId="13" fillId="7" borderId="39" xfId="0" applyFont="1" applyFill="1" applyBorder="1" applyAlignment="1">
      <alignment vertical="top" wrapText="1"/>
    </xf>
    <xf numFmtId="0" fontId="13" fillId="7" borderId="52" xfId="0" applyFont="1" applyFill="1" applyBorder="1" applyAlignment="1">
      <alignment vertical="center" wrapText="1"/>
    </xf>
    <xf numFmtId="0" fontId="11" fillId="7" borderId="29" xfId="0" applyFont="1" applyFill="1" applyBorder="1" applyAlignment="1">
      <alignment vertical="center"/>
    </xf>
    <xf numFmtId="2" fontId="46" fillId="8" borderId="0" xfId="0" applyNumberFormat="1" applyFont="1" applyFill="1" applyAlignment="1" applyProtection="1">
      <alignment vertical="center" wrapText="1"/>
      <protection hidden="1"/>
    </xf>
    <xf numFmtId="0" fontId="45" fillId="8" borderId="0" xfId="0" applyFont="1" applyFill="1" applyAlignment="1">
      <alignment horizontal="center" wrapText="1"/>
    </xf>
    <xf numFmtId="0" fontId="2" fillId="8" borderId="105" xfId="0" applyFont="1" applyFill="1" applyBorder="1" applyAlignment="1">
      <alignment horizontal="center"/>
    </xf>
    <xf numFmtId="0" fontId="6" fillId="4" borderId="101" xfId="0" applyFont="1" applyFill="1" applyBorder="1" applyAlignment="1">
      <alignment horizontal="center" vertical="center"/>
    </xf>
    <xf numFmtId="0" fontId="7" fillId="4" borderId="103" xfId="0" applyFont="1" applyFill="1" applyBorder="1" applyAlignment="1">
      <alignment horizontal="center" vertical="center"/>
    </xf>
    <xf numFmtId="0" fontId="7" fillId="4" borderId="103" xfId="0" applyFont="1" applyFill="1" applyBorder="1" applyAlignment="1">
      <alignment horizontal="center" vertical="center" wrapText="1"/>
    </xf>
    <xf numFmtId="49" fontId="17" fillId="8" borderId="105" xfId="0" applyNumberFormat="1" applyFont="1" applyFill="1" applyBorder="1" applyAlignment="1">
      <alignment vertical="top"/>
    </xf>
    <xf numFmtId="0" fontId="0" fillId="7" borderId="103" xfId="0" applyFill="1" applyBorder="1" applyAlignment="1">
      <alignment horizontal="center" vertical="center"/>
    </xf>
    <xf numFmtId="0" fontId="0" fillId="16" borderId="103" xfId="0" applyFill="1" applyBorder="1" applyAlignment="1">
      <alignment horizontal="center" vertical="center"/>
    </xf>
    <xf numFmtId="0" fontId="0" fillId="6" borderId="107" xfId="0" applyFill="1" applyBorder="1" applyAlignment="1">
      <alignment horizontal="left" vertical="top" indent="1"/>
    </xf>
    <xf numFmtId="0" fontId="0" fillId="16" borderId="107" xfId="0" applyFill="1" applyBorder="1" applyAlignment="1">
      <alignment horizontal="center" vertical="center"/>
    </xf>
    <xf numFmtId="0" fontId="78" fillId="8" borderId="0" xfId="0" applyFont="1" applyFill="1" applyAlignment="1">
      <alignment vertical="center"/>
    </xf>
    <xf numFmtId="0" fontId="15" fillId="8" borderId="0" xfId="0" applyFont="1" applyFill="1" applyAlignment="1">
      <alignment horizontal="right"/>
    </xf>
    <xf numFmtId="0" fontId="12" fillId="0" borderId="0" xfId="0" applyFont="1"/>
    <xf numFmtId="0" fontId="15" fillId="8" borderId="0" xfId="0" applyFont="1" applyFill="1" applyAlignment="1">
      <alignment horizontal="left" vertical="center" wrapText="1"/>
    </xf>
    <xf numFmtId="0" fontId="86" fillId="7" borderId="3" xfId="0" applyFont="1" applyFill="1" applyBorder="1" applyAlignment="1">
      <alignment horizontal="center" vertical="center"/>
    </xf>
    <xf numFmtId="1" fontId="15" fillId="7" borderId="3" xfId="0" applyNumberFormat="1" applyFont="1" applyFill="1" applyBorder="1" applyAlignment="1">
      <alignment horizontal="center" vertical="center"/>
    </xf>
    <xf numFmtId="164" fontId="63" fillId="7" borderId="3" xfId="0" applyNumberFormat="1" applyFont="1" applyFill="1" applyBorder="1" applyAlignment="1">
      <alignment horizontal="center" vertical="center"/>
    </xf>
    <xf numFmtId="0" fontId="20" fillId="7" borderId="39" xfId="0" applyFont="1" applyFill="1" applyBorder="1" applyAlignment="1">
      <alignment vertical="center" wrapText="1"/>
    </xf>
    <xf numFmtId="0" fontId="20" fillId="7" borderId="39" xfId="0" applyFont="1" applyFill="1" applyBorder="1" applyAlignment="1">
      <alignment horizontal="left" vertical="center" wrapText="1"/>
    </xf>
    <xf numFmtId="0" fontId="21" fillId="7" borderId="39" xfId="0" applyFont="1" applyFill="1" applyBorder="1" applyAlignment="1">
      <alignment horizontal="left" vertical="center" wrapText="1"/>
    </xf>
    <xf numFmtId="0" fontId="74" fillId="7" borderId="39" xfId="0" applyFont="1" applyFill="1" applyBorder="1" applyAlignment="1">
      <alignment horizontal="left" vertical="center" wrapText="1"/>
    </xf>
    <xf numFmtId="0" fontId="74" fillId="7" borderId="81" xfId="0" applyFont="1" applyFill="1" applyBorder="1" applyAlignment="1">
      <alignment horizontal="left" vertical="center" wrapText="1"/>
    </xf>
    <xf numFmtId="0" fontId="115" fillId="8" borderId="0" xfId="0" applyFont="1" applyFill="1" applyProtection="1">
      <protection hidden="1"/>
    </xf>
    <xf numFmtId="0" fontId="4" fillId="13" borderId="5" xfId="0" applyFont="1" applyFill="1" applyBorder="1" applyAlignment="1">
      <alignment horizontal="center" vertical="center"/>
    </xf>
    <xf numFmtId="0" fontId="69" fillId="7" borderId="77" xfId="0" applyFont="1" applyFill="1" applyBorder="1" applyAlignment="1">
      <alignment horizontal="center" vertical="center"/>
    </xf>
    <xf numFmtId="0" fontId="69" fillId="7" borderId="76" xfId="0" applyFont="1" applyFill="1" applyBorder="1" applyAlignment="1">
      <alignment horizontal="center" vertical="center"/>
    </xf>
    <xf numFmtId="0" fontId="0" fillId="7" borderId="44" xfId="0" applyFill="1" applyBorder="1"/>
    <xf numFmtId="0" fontId="10" fillId="7" borderId="44" xfId="0" applyFont="1" applyFill="1" applyBorder="1" applyAlignment="1">
      <alignment horizontal="center" vertical="center"/>
    </xf>
    <xf numFmtId="0" fontId="5" fillId="7" borderId="44" xfId="0" applyFont="1" applyFill="1" applyBorder="1" applyAlignment="1">
      <alignment horizontal="center" vertical="center"/>
    </xf>
    <xf numFmtId="0" fontId="0" fillId="7" borderId="47" xfId="0" applyFill="1" applyBorder="1"/>
    <xf numFmtId="0" fontId="0" fillId="7" borderId="8" xfId="0" applyFill="1" applyBorder="1"/>
    <xf numFmtId="0" fontId="0" fillId="7" borderId="39" xfId="0" applyFill="1" applyBorder="1"/>
    <xf numFmtId="0" fontId="0" fillId="7" borderId="3" xfId="0" applyFill="1" applyBorder="1"/>
    <xf numFmtId="0" fontId="88" fillId="7" borderId="40" xfId="0" applyFont="1" applyFill="1" applyBorder="1" applyAlignment="1">
      <alignment horizontal="center" vertical="center"/>
    </xf>
    <xf numFmtId="0" fontId="0" fillId="7" borderId="39" xfId="0" applyFill="1" applyBorder="1" applyAlignment="1">
      <alignment vertical="center"/>
    </xf>
    <xf numFmtId="0" fontId="0" fillId="7" borderId="40" xfId="0" applyFill="1" applyBorder="1" applyAlignment="1">
      <alignment vertical="center"/>
    </xf>
    <xf numFmtId="0" fontId="69" fillId="7" borderId="39" xfId="0" applyFont="1" applyFill="1" applyBorder="1" applyAlignment="1">
      <alignment horizontal="center" vertical="center"/>
    </xf>
    <xf numFmtId="0" fontId="0" fillId="7" borderId="0" xfId="0" applyFill="1"/>
    <xf numFmtId="0" fontId="13" fillId="7" borderId="52" xfId="0" applyFont="1" applyFill="1" applyBorder="1" applyAlignment="1">
      <alignment horizontal="left" vertical="center" wrapText="1"/>
    </xf>
    <xf numFmtId="0" fontId="25" fillId="7" borderId="56" xfId="0" applyFont="1" applyFill="1" applyBorder="1" applyAlignment="1">
      <alignment horizontal="center" vertical="center" wrapText="1"/>
    </xf>
    <xf numFmtId="0" fontId="25" fillId="7" borderId="57" xfId="0" applyFont="1" applyFill="1" applyBorder="1" applyAlignment="1">
      <alignment horizontal="center" vertical="center" wrapText="1"/>
    </xf>
    <xf numFmtId="0" fontId="13" fillId="7" borderId="142" xfId="0" applyFont="1" applyFill="1" applyBorder="1" applyAlignment="1">
      <alignment vertical="center" wrapText="1"/>
    </xf>
    <xf numFmtId="0" fontId="0" fillId="7" borderId="74" xfId="0" applyFill="1" applyBorder="1" applyAlignment="1">
      <alignment horizontal="center" vertical="center"/>
    </xf>
    <xf numFmtId="0" fontId="69" fillId="7" borderId="75" xfId="0" applyFont="1" applyFill="1" applyBorder="1" applyAlignment="1">
      <alignment horizontal="center" vertical="center"/>
    </xf>
    <xf numFmtId="0" fontId="11" fillId="7" borderId="8" xfId="0" applyFont="1" applyFill="1" applyBorder="1" applyAlignment="1">
      <alignment vertical="center"/>
    </xf>
    <xf numFmtId="0" fontId="13" fillId="7" borderId="143" xfId="0" applyFont="1" applyFill="1" applyBorder="1" applyAlignment="1">
      <alignment vertical="center" wrapText="1"/>
    </xf>
    <xf numFmtId="0" fontId="69" fillId="7" borderId="144" xfId="0" applyFont="1" applyFill="1" applyBorder="1" applyAlignment="1">
      <alignment horizontal="center" vertical="center"/>
    </xf>
    <xf numFmtId="0" fontId="1" fillId="8" borderId="0" xfId="0" applyFont="1" applyFill="1" applyAlignment="1">
      <alignment horizontal="left" vertical="center" wrapText="1"/>
    </xf>
    <xf numFmtId="0" fontId="1" fillId="9" borderId="8" xfId="0" applyFont="1" applyFill="1" applyBorder="1"/>
    <xf numFmtId="2" fontId="15" fillId="7" borderId="3" xfId="0" applyNumberFormat="1" applyFont="1" applyFill="1" applyBorder="1" applyAlignment="1">
      <alignment horizontal="center" vertical="center"/>
    </xf>
    <xf numFmtId="2" fontId="63" fillId="7" borderId="3" xfId="0" applyNumberFormat="1" applyFont="1" applyFill="1" applyBorder="1" applyAlignment="1">
      <alignment horizontal="center" vertical="center"/>
    </xf>
    <xf numFmtId="0" fontId="13" fillId="8" borderId="39" xfId="0" applyFont="1" applyFill="1" applyBorder="1" applyAlignment="1">
      <alignment vertical="center" wrapText="1"/>
    </xf>
    <xf numFmtId="0" fontId="0" fillId="0" borderId="13" xfId="0" applyBorder="1" applyAlignment="1" applyProtection="1">
      <alignment horizontal="center"/>
      <protection locked="0"/>
    </xf>
    <xf numFmtId="0" fontId="0" fillId="0" borderId="34" xfId="0" applyBorder="1" applyAlignment="1" applyProtection="1">
      <alignment horizontal="center"/>
      <protection locked="0"/>
    </xf>
    <xf numFmtId="0" fontId="123" fillId="8" borderId="0" xfId="0" applyFont="1" applyFill="1"/>
    <xf numFmtId="0" fontId="123" fillId="8" borderId="0" xfId="0" applyFont="1" applyFill="1" applyProtection="1">
      <protection hidden="1"/>
    </xf>
    <xf numFmtId="0" fontId="123" fillId="8" borderId="0" xfId="0" applyFont="1" applyFill="1" applyProtection="1">
      <protection locked="0"/>
    </xf>
    <xf numFmtId="0" fontId="123" fillId="8" borderId="0" xfId="0" applyFont="1" applyFill="1" applyProtection="1">
      <protection locked="0" hidden="1"/>
    </xf>
    <xf numFmtId="0" fontId="68" fillId="8" borderId="0" xfId="0" applyFont="1" applyFill="1" applyAlignment="1">
      <alignment horizontal="center" vertical="center"/>
    </xf>
    <xf numFmtId="0" fontId="124" fillId="8" borderId="41" xfId="0" applyFont="1" applyFill="1" applyBorder="1" applyAlignment="1" applyProtection="1">
      <alignment horizontal="center" vertical="center" wrapText="1"/>
      <protection locked="0"/>
    </xf>
    <xf numFmtId="0" fontId="29" fillId="8" borderId="0" xfId="0" applyFont="1" applyFill="1" applyAlignment="1" applyProtection="1">
      <alignment wrapText="1"/>
      <protection hidden="1"/>
    </xf>
    <xf numFmtId="0" fontId="29" fillId="8" borderId="0" xfId="0" applyFont="1" applyFill="1" applyAlignment="1" applyProtection="1">
      <alignment horizontal="center" wrapText="1"/>
      <protection hidden="1"/>
    </xf>
    <xf numFmtId="164" fontId="122" fillId="8" borderId="0" xfId="0" applyNumberFormat="1" applyFont="1" applyFill="1" applyAlignment="1" applyProtection="1">
      <alignment horizontal="center" vertical="center" wrapText="1"/>
      <protection hidden="1"/>
    </xf>
    <xf numFmtId="164" fontId="49" fillId="8" borderId="0" xfId="0" applyNumberFormat="1" applyFont="1" applyFill="1" applyAlignment="1" applyProtection="1">
      <alignment horizontal="center" vertical="center" wrapText="1"/>
      <protection hidden="1"/>
    </xf>
    <xf numFmtId="0" fontId="49" fillId="8" borderId="0" xfId="0" applyFont="1" applyFill="1" applyAlignment="1" applyProtection="1">
      <alignment horizontal="center" vertical="center"/>
      <protection hidden="1"/>
    </xf>
    <xf numFmtId="2" fontId="26" fillId="8" borderId="0" xfId="0" applyNumberFormat="1" applyFont="1" applyFill="1" applyAlignment="1" applyProtection="1">
      <alignment horizontal="center" vertical="center"/>
      <protection hidden="1"/>
    </xf>
    <xf numFmtId="0" fontId="26" fillId="8" borderId="0" xfId="0" applyFont="1" applyFill="1" applyAlignment="1" applyProtection="1">
      <alignment horizontal="center" vertical="center"/>
      <protection hidden="1"/>
    </xf>
    <xf numFmtId="164" fontId="49" fillId="0" borderId="0" xfId="0" applyNumberFormat="1" applyFont="1" applyAlignment="1" applyProtection="1">
      <alignment horizontal="center" vertical="center" wrapText="1"/>
      <protection hidden="1"/>
    </xf>
    <xf numFmtId="0" fontId="122" fillId="8" borderId="0" xfId="0" applyFont="1" applyFill="1" applyAlignment="1" applyProtection="1">
      <alignment horizontal="center"/>
      <protection hidden="1"/>
    </xf>
    <xf numFmtId="0" fontId="73" fillId="8" borderId="25" xfId="0" applyFont="1" applyFill="1" applyBorder="1" applyAlignment="1" applyProtection="1">
      <alignment horizontal="center"/>
      <protection locked="0"/>
    </xf>
    <xf numFmtId="0" fontId="49" fillId="8" borderId="79" xfId="0" applyFont="1" applyFill="1" applyBorder="1" applyAlignment="1" applyProtection="1">
      <alignment vertical="center"/>
      <protection hidden="1"/>
    </xf>
    <xf numFmtId="0" fontId="29" fillId="8" borderId="0" xfId="0" applyFont="1" applyFill="1" applyAlignment="1">
      <alignment horizontal="center" vertical="center"/>
    </xf>
    <xf numFmtId="0" fontId="26" fillId="8" borderId="0" xfId="0" applyFont="1" applyFill="1" applyAlignment="1" applyProtection="1">
      <alignment vertical="center"/>
      <protection hidden="1"/>
    </xf>
    <xf numFmtId="0" fontId="127" fillId="8" borderId="0" xfId="0" applyFont="1" applyFill="1" applyAlignment="1" applyProtection="1">
      <alignment horizontal="center" vertical="center" wrapText="1"/>
      <protection locked="0"/>
    </xf>
    <xf numFmtId="0" fontId="128" fillId="8" borderId="0" xfId="0" applyFont="1" applyFill="1" applyAlignment="1" applyProtection="1">
      <alignment horizontal="center" vertical="center" wrapText="1"/>
      <protection locked="0"/>
    </xf>
    <xf numFmtId="0" fontId="123" fillId="8" borderId="0" xfId="0" applyFont="1" applyFill="1" applyAlignment="1" applyProtection="1">
      <alignment horizontal="center" vertical="center"/>
      <protection locked="0"/>
    </xf>
    <xf numFmtId="0" fontId="125" fillId="8" borderId="0" xfId="0" applyFont="1" applyFill="1" applyAlignment="1" applyProtection="1">
      <alignment horizontal="center" vertical="center"/>
      <protection locked="0"/>
    </xf>
    <xf numFmtId="0" fontId="130" fillId="8" borderId="0" xfId="0" applyFont="1" applyFill="1" applyAlignment="1" applyProtection="1">
      <alignment horizontal="center" vertical="center" wrapText="1"/>
      <protection locked="0"/>
    </xf>
    <xf numFmtId="0" fontId="123" fillId="8" borderId="0" xfId="0" applyFont="1" applyFill="1" applyAlignment="1" applyProtection="1">
      <alignment horizontal="left"/>
      <protection locked="0"/>
    </xf>
    <xf numFmtId="0" fontId="126" fillId="8" borderId="0" xfId="0" applyFont="1" applyFill="1" applyProtection="1">
      <protection locked="0"/>
    </xf>
    <xf numFmtId="0" fontId="125" fillId="8" borderId="0" xfId="0" applyFont="1" applyFill="1" applyProtection="1">
      <protection locked="0"/>
    </xf>
    <xf numFmtId="49" fontId="132" fillId="8" borderId="0" xfId="0" applyNumberFormat="1" applyFont="1" applyFill="1" applyAlignment="1" applyProtection="1">
      <alignment horizontal="left" vertical="top"/>
      <protection locked="0"/>
    </xf>
    <xf numFmtId="0" fontId="129" fillId="8" borderId="0" xfId="0" applyFont="1" applyFill="1" applyAlignment="1" applyProtection="1">
      <alignment vertical="center" wrapText="1"/>
      <protection locked="0"/>
    </xf>
    <xf numFmtId="0" fontId="123" fillId="8" borderId="0" xfId="0" applyFont="1" applyFill="1" applyAlignment="1">
      <alignment horizontal="left"/>
    </xf>
    <xf numFmtId="0" fontId="29" fillId="8" borderId="0" xfId="0" applyFont="1" applyFill="1" applyAlignment="1" applyProtection="1">
      <alignment horizontal="center" vertical="center"/>
      <protection locked="0"/>
    </xf>
    <xf numFmtId="0" fontId="81" fillId="7" borderId="44" xfId="0" quotePrefix="1" applyFont="1" applyFill="1" applyBorder="1" applyAlignment="1" applyProtection="1">
      <alignment vertical="center"/>
      <protection locked="0"/>
    </xf>
    <xf numFmtId="0" fontId="26" fillId="5" borderId="49" xfId="0" quotePrefix="1" applyFont="1" applyFill="1" applyBorder="1" applyAlignment="1" applyProtection="1">
      <alignment vertical="top" wrapText="1"/>
      <protection locked="0"/>
    </xf>
    <xf numFmtId="0" fontId="26" fillId="5" borderId="5" xfId="0" quotePrefix="1" applyFont="1" applyFill="1" applyBorder="1" applyAlignment="1" applyProtection="1">
      <alignment vertical="top" wrapText="1"/>
      <protection locked="0"/>
    </xf>
    <xf numFmtId="0" fontId="5" fillId="5" borderId="43" xfId="0" quotePrefix="1" applyFont="1" applyFill="1" applyBorder="1" applyAlignment="1" applyProtection="1">
      <alignment horizontal="left" vertical="top" wrapText="1"/>
      <protection locked="0"/>
    </xf>
    <xf numFmtId="0" fontId="109" fillId="2" borderId="44" xfId="0" quotePrefix="1" applyFont="1" applyFill="1" applyBorder="1" applyAlignment="1" applyProtection="1">
      <alignment horizontal="center" vertical="center" wrapText="1"/>
      <protection locked="0"/>
    </xf>
    <xf numFmtId="0" fontId="4" fillId="2" borderId="4" xfId="0" quotePrefix="1" applyFont="1" applyFill="1" applyBorder="1" applyAlignment="1">
      <alignment horizontal="center" vertical="center" wrapText="1"/>
    </xf>
    <xf numFmtId="0" fontId="26" fillId="5" borderId="43" xfId="0" quotePrefix="1" applyFont="1" applyFill="1" applyBorder="1" applyAlignment="1" applyProtection="1">
      <alignment horizontal="left" vertical="top" wrapText="1"/>
      <protection locked="0"/>
    </xf>
    <xf numFmtId="0" fontId="114" fillId="9" borderId="0" xfId="0" applyFont="1" applyFill="1" applyAlignment="1" applyProtection="1">
      <alignment horizontal="center" wrapText="1"/>
      <protection locked="0"/>
    </xf>
    <xf numFmtId="0" fontId="148" fillId="11" borderId="0" xfId="0" applyFont="1" applyFill="1" applyAlignment="1" applyProtection="1">
      <alignment horizontal="center" vertical="center"/>
      <protection locked="0"/>
    </xf>
    <xf numFmtId="0" fontId="148" fillId="11" borderId="0" xfId="0" applyFont="1" applyFill="1" applyAlignment="1">
      <alignment horizontal="center" vertical="center"/>
    </xf>
    <xf numFmtId="0" fontId="13" fillId="7" borderId="48" xfId="0" applyFont="1" applyFill="1" applyBorder="1" applyAlignment="1">
      <alignment vertical="center" wrapText="1"/>
    </xf>
    <xf numFmtId="0" fontId="72" fillId="0" borderId="0" xfId="0" applyFont="1" applyAlignment="1">
      <alignment vertical="center" wrapText="1"/>
    </xf>
    <xf numFmtId="164" fontId="122" fillId="8" borderId="0" xfId="0" quotePrefix="1" applyNumberFormat="1" applyFont="1" applyFill="1" applyAlignment="1" applyProtection="1">
      <alignment horizontal="center" vertical="center" wrapText="1"/>
      <protection hidden="1"/>
    </xf>
    <xf numFmtId="0" fontId="12" fillId="0" borderId="39" xfId="0" applyFont="1" applyBorder="1" applyAlignment="1" applyProtection="1">
      <alignment vertical="center" wrapText="1"/>
      <protection locked="0"/>
    </xf>
    <xf numFmtId="0" fontId="74" fillId="0" borderId="39" xfId="0" applyFont="1" applyBorder="1" applyAlignment="1" applyProtection="1">
      <alignment vertical="top" wrapText="1"/>
      <protection locked="0"/>
    </xf>
    <xf numFmtId="0" fontId="12" fillId="0" borderId="39" xfId="0" applyFont="1" applyBorder="1" applyAlignment="1" applyProtection="1">
      <alignment vertical="top" wrapText="1"/>
      <protection locked="0"/>
    </xf>
    <xf numFmtId="0" fontId="12" fillId="0" borderId="3" xfId="0" applyFont="1" applyBorder="1" applyProtection="1">
      <protection locked="0"/>
    </xf>
    <xf numFmtId="0" fontId="12" fillId="0" borderId="9" xfId="0" applyFont="1" applyBorder="1" applyProtection="1">
      <protection locked="0"/>
    </xf>
    <xf numFmtId="0" fontId="0" fillId="7" borderId="15" xfId="0" applyFill="1" applyBorder="1" applyAlignment="1">
      <alignment horizontal="center"/>
    </xf>
    <xf numFmtId="0" fontId="0" fillId="0" borderId="14" xfId="0" applyBorder="1" applyAlignment="1" applyProtection="1">
      <alignment horizontal="center"/>
      <protection locked="0"/>
    </xf>
    <xf numFmtId="0" fontId="12" fillId="8" borderId="3" xfId="0" applyFont="1" applyFill="1" applyBorder="1" applyProtection="1">
      <protection locked="0"/>
    </xf>
    <xf numFmtId="0" fontId="12" fillId="8" borderId="9" xfId="0" applyFont="1" applyFill="1" applyBorder="1" applyProtection="1">
      <protection locked="0"/>
    </xf>
    <xf numFmtId="0" fontId="29" fillId="8" borderId="0" xfId="0" applyFont="1" applyFill="1" applyAlignment="1" applyProtection="1">
      <alignment horizontal="center" vertical="center"/>
      <protection hidden="1"/>
    </xf>
    <xf numFmtId="0" fontId="31" fillId="7" borderId="66" xfId="0" applyFont="1" applyFill="1" applyBorder="1" applyAlignment="1">
      <alignment horizontal="center" vertical="center"/>
    </xf>
    <xf numFmtId="0" fontId="31" fillId="7" borderId="67" xfId="0" applyFont="1" applyFill="1" applyBorder="1" applyAlignment="1">
      <alignment horizontal="center" vertical="center"/>
    </xf>
    <xf numFmtId="0" fontId="31" fillId="7" borderId="100" xfId="0" applyFont="1" applyFill="1" applyBorder="1" applyAlignment="1">
      <alignment horizontal="center" vertical="center"/>
    </xf>
    <xf numFmtId="0" fontId="114" fillId="8" borderId="0" xfId="0" applyFont="1" applyFill="1" applyAlignment="1" applyProtection="1">
      <alignment horizontal="left" vertical="center"/>
      <protection locked="0"/>
    </xf>
    <xf numFmtId="0" fontId="98" fillId="8" borderId="0" xfId="0" applyFont="1" applyFill="1"/>
    <xf numFmtId="0" fontId="98" fillId="8" borderId="0" xfId="0" applyFont="1" applyFill="1" applyProtection="1">
      <protection hidden="1"/>
    </xf>
    <xf numFmtId="0" fontId="152" fillId="8" borderId="0" xfId="0" applyFont="1" applyFill="1"/>
    <xf numFmtId="0" fontId="152" fillId="8" borderId="0" xfId="0" applyFont="1" applyFill="1" applyProtection="1">
      <protection hidden="1"/>
    </xf>
    <xf numFmtId="0" fontId="98" fillId="8" borderId="0" xfId="0" applyFont="1" applyFill="1" applyAlignment="1" applyProtection="1">
      <alignment horizontal="left"/>
      <protection locked="0"/>
    </xf>
    <xf numFmtId="0" fontId="98" fillId="8" borderId="0" xfId="0" applyFont="1" applyFill="1" applyProtection="1">
      <protection locked="0" hidden="1"/>
    </xf>
    <xf numFmtId="0" fontId="29" fillId="8" borderId="0" xfId="0" applyFont="1" applyFill="1" applyProtection="1">
      <protection locked="0" hidden="1"/>
    </xf>
    <xf numFmtId="0" fontId="115" fillId="8" borderId="0" xfId="0" applyFont="1" applyFill="1" applyProtection="1">
      <protection locked="0"/>
    </xf>
    <xf numFmtId="0" fontId="7" fillId="2" borderId="0" xfId="0" applyFont="1" applyFill="1" applyAlignment="1" applyProtection="1">
      <alignment horizontal="center" vertical="center" wrapText="1"/>
      <protection locked="0"/>
    </xf>
    <xf numFmtId="0" fontId="14" fillId="7" borderId="121" xfId="0" applyFont="1" applyFill="1" applyBorder="1" applyAlignment="1">
      <alignment horizontal="left" vertical="center" wrapText="1" indent="1"/>
    </xf>
    <xf numFmtId="0" fontId="25" fillId="8" borderId="0" xfId="0" applyFont="1" applyFill="1" applyAlignment="1" applyProtection="1">
      <alignment horizontal="center" vertical="center"/>
      <protection locked="0"/>
    </xf>
    <xf numFmtId="0" fontId="14" fillId="7" borderId="119" xfId="0" applyFont="1" applyFill="1" applyBorder="1" applyAlignment="1">
      <alignment horizontal="left" vertical="center" wrapText="1" indent="1"/>
    </xf>
    <xf numFmtId="0" fontId="14" fillId="8" borderId="0" xfId="0" applyFont="1" applyFill="1" applyAlignment="1">
      <alignment horizontal="left" vertical="top" wrapText="1" indent="1"/>
    </xf>
    <xf numFmtId="0" fontId="64" fillId="8" borderId="0" xfId="0" applyFont="1" applyFill="1" applyAlignment="1" applyProtection="1">
      <alignment horizontal="right" wrapText="1"/>
      <protection locked="0"/>
    </xf>
    <xf numFmtId="0" fontId="6" fillId="4" borderId="84" xfId="0" applyFont="1" applyFill="1" applyBorder="1" applyAlignment="1">
      <alignment horizontal="center" vertical="center"/>
    </xf>
    <xf numFmtId="0" fontId="6" fillId="4" borderId="85" xfId="0" applyFont="1" applyFill="1" applyBorder="1" applyAlignment="1">
      <alignment horizontal="center" vertical="center"/>
    </xf>
    <xf numFmtId="0" fontId="6" fillId="4" borderId="86" xfId="0" applyFont="1" applyFill="1" applyBorder="1" applyAlignment="1">
      <alignment horizontal="center" vertical="center"/>
    </xf>
    <xf numFmtId="0" fontId="37" fillId="8" borderId="0" xfId="0" applyFont="1" applyFill="1" applyProtection="1">
      <protection locked="0"/>
    </xf>
    <xf numFmtId="0" fontId="6" fillId="4" borderId="111" xfId="0" applyFont="1" applyFill="1" applyBorder="1" applyAlignment="1">
      <alignment horizontal="center" vertical="center"/>
    </xf>
    <xf numFmtId="0" fontId="7" fillId="4" borderId="114" xfId="0" applyFont="1" applyFill="1" applyBorder="1" applyAlignment="1">
      <alignment horizontal="center" vertical="center"/>
    </xf>
    <xf numFmtId="0" fontId="12" fillId="7" borderId="54" xfId="0" applyFont="1" applyFill="1" applyBorder="1" applyAlignment="1">
      <alignment horizontal="center" vertical="center" wrapText="1"/>
    </xf>
    <xf numFmtId="0" fontId="12" fillId="7" borderId="109" xfId="0" applyFont="1" applyFill="1" applyBorder="1" applyAlignment="1">
      <alignment horizontal="center" vertical="center" wrapText="1"/>
    </xf>
    <xf numFmtId="0" fontId="13" fillId="7" borderId="54" xfId="0" applyFont="1" applyFill="1" applyBorder="1" applyAlignment="1">
      <alignment horizontal="left" vertical="top" wrapText="1"/>
    </xf>
    <xf numFmtId="0" fontId="94" fillId="7" borderId="119" xfId="0" applyFont="1" applyFill="1" applyBorder="1" applyAlignment="1">
      <alignment horizontal="center" vertical="center" wrapText="1"/>
    </xf>
    <xf numFmtId="0" fontId="64" fillId="8" borderId="0" xfId="0" applyFont="1" applyFill="1" applyAlignment="1" applyProtection="1">
      <alignment horizontal="right" vertical="center" wrapText="1"/>
      <protection locked="0"/>
    </xf>
    <xf numFmtId="0" fontId="12" fillId="0" borderId="54" xfId="0" applyFont="1" applyBorder="1" applyAlignment="1">
      <alignment horizontal="left" vertical="top" wrapText="1" indent="1"/>
    </xf>
    <xf numFmtId="0" fontId="12" fillId="0" borderId="109" xfId="0" applyFont="1" applyBorder="1" applyAlignment="1">
      <alignment horizontal="left" vertical="top" wrapText="1" indent="1"/>
    </xf>
    <xf numFmtId="0" fontId="13" fillId="7" borderId="121" xfId="0" applyFont="1" applyFill="1" applyBorder="1" applyAlignment="1">
      <alignment horizontal="left" vertical="top" indent="1"/>
    </xf>
    <xf numFmtId="0" fontId="14" fillId="7" borderId="116" xfId="0" applyFont="1" applyFill="1" applyBorder="1" applyAlignment="1">
      <alignment horizontal="left" vertical="top" wrapText="1" indent="1"/>
    </xf>
    <xf numFmtId="0" fontId="14" fillId="7" borderId="119" xfId="0" applyFont="1" applyFill="1" applyBorder="1" applyAlignment="1">
      <alignment horizontal="left" vertical="top" wrapText="1" indent="1"/>
    </xf>
    <xf numFmtId="0" fontId="10" fillId="5" borderId="0" xfId="0" applyFont="1" applyFill="1" applyAlignment="1">
      <alignment horizontal="center" vertical="center"/>
    </xf>
    <xf numFmtId="0" fontId="10" fillId="5" borderId="1" xfId="0" applyFont="1" applyFill="1" applyBorder="1" applyAlignment="1">
      <alignment horizontal="center" vertical="center"/>
    </xf>
    <xf numFmtId="0" fontId="0" fillId="8" borderId="0" xfId="0" applyFill="1" applyAlignment="1" applyProtection="1">
      <alignment horizontal="left" wrapText="1"/>
      <protection locked="0"/>
    </xf>
    <xf numFmtId="0" fontId="13" fillId="8" borderId="0" xfId="0" applyFont="1" applyFill="1" applyAlignment="1" applyProtection="1">
      <alignment horizontal="left" vertical="top" wrapText="1"/>
      <protection locked="0"/>
    </xf>
    <xf numFmtId="0" fontId="63" fillId="8" borderId="0" xfId="0" applyFont="1" applyFill="1" applyAlignment="1" applyProtection="1">
      <alignment horizontal="left" vertical="center" wrapText="1"/>
      <protection locked="0"/>
    </xf>
    <xf numFmtId="0" fontId="63" fillId="8" borderId="0" xfId="0" applyFont="1" applyFill="1" applyAlignment="1" applyProtection="1">
      <alignment horizontal="left" wrapText="1"/>
      <protection locked="0"/>
    </xf>
    <xf numFmtId="0" fontId="12" fillId="7" borderId="119" xfId="0" applyFont="1" applyFill="1" applyBorder="1" applyAlignment="1">
      <alignment horizontal="center" vertical="center"/>
    </xf>
    <xf numFmtId="0" fontId="63" fillId="8" borderId="0" xfId="0" applyFont="1" applyFill="1" applyAlignment="1" applyProtection="1">
      <alignment horizontal="left" vertical="center"/>
      <protection locked="0"/>
    </xf>
    <xf numFmtId="0" fontId="67" fillId="8" borderId="0" xfId="0" applyFont="1" applyFill="1" applyAlignment="1" applyProtection="1">
      <alignment horizontal="left" vertical="top" wrapText="1"/>
      <protection locked="0"/>
    </xf>
    <xf numFmtId="0" fontId="93" fillId="8" borderId="0" xfId="0" applyFont="1" applyFill="1" applyAlignment="1" applyProtection="1">
      <alignment horizontal="right" vertical="center" wrapText="1"/>
      <protection locked="0"/>
    </xf>
    <xf numFmtId="0" fontId="10" fillId="5" borderId="110" xfId="0" applyFont="1" applyFill="1" applyBorder="1" applyAlignment="1">
      <alignment horizontal="center" vertical="center"/>
    </xf>
    <xf numFmtId="0" fontId="10" fillId="5" borderId="111" xfId="0" applyFont="1" applyFill="1" applyBorder="1" applyAlignment="1">
      <alignment horizontal="center" vertical="center"/>
    </xf>
    <xf numFmtId="0" fontId="10" fillId="5" borderId="113" xfId="0" applyFont="1" applyFill="1" applyBorder="1" applyAlignment="1">
      <alignment horizontal="center" vertical="center"/>
    </xf>
    <xf numFmtId="0" fontId="10" fillId="5" borderId="114" xfId="0" applyFont="1" applyFill="1" applyBorder="1" applyAlignment="1">
      <alignment horizontal="center" vertical="center"/>
    </xf>
    <xf numFmtId="0" fontId="64" fillId="8" borderId="0" xfId="0" applyFont="1" applyFill="1" applyAlignment="1" applyProtection="1">
      <alignment horizontal="right" vertical="center"/>
      <protection locked="0"/>
    </xf>
    <xf numFmtId="0" fontId="92" fillId="8" borderId="0" xfId="0" applyFont="1" applyFill="1" applyAlignment="1" applyProtection="1">
      <alignment horizontal="left" vertical="top" wrapText="1"/>
      <protection locked="0"/>
    </xf>
    <xf numFmtId="0" fontId="48" fillId="11" borderId="0" xfId="0" applyFont="1" applyFill="1" applyAlignment="1" applyProtection="1">
      <alignment horizontal="center" vertical="center"/>
      <protection locked="0"/>
    </xf>
    <xf numFmtId="0" fontId="10" fillId="3" borderId="111" xfId="0" applyFont="1" applyFill="1" applyBorder="1" applyAlignment="1">
      <alignment horizontal="center" vertical="center"/>
    </xf>
    <xf numFmtId="0" fontId="10" fillId="3" borderId="114" xfId="0" applyFont="1" applyFill="1" applyBorder="1" applyAlignment="1">
      <alignment horizontal="center" vertical="center"/>
    </xf>
    <xf numFmtId="0" fontId="13" fillId="7" borderId="109" xfId="0" applyFont="1" applyFill="1" applyBorder="1" applyAlignment="1">
      <alignment horizontal="left" vertical="top" wrapText="1"/>
    </xf>
    <xf numFmtId="0" fontId="77" fillId="8" borderId="0" xfId="0" applyFont="1" applyFill="1" applyAlignment="1">
      <alignment horizontal="left" wrapText="1"/>
    </xf>
    <xf numFmtId="0" fontId="12" fillId="7" borderId="121" xfId="0" applyFont="1" applyFill="1" applyBorder="1" applyAlignment="1">
      <alignment horizontal="center" vertical="center"/>
    </xf>
    <xf numFmtId="0" fontId="10" fillId="3" borderId="124" xfId="0" applyFont="1" applyFill="1" applyBorder="1" applyAlignment="1">
      <alignment horizontal="center" vertical="center"/>
    </xf>
    <xf numFmtId="0" fontId="10" fillId="3" borderId="116" xfId="0" applyFont="1" applyFill="1" applyBorder="1" applyAlignment="1">
      <alignment horizontal="center" vertical="center"/>
    </xf>
    <xf numFmtId="0" fontId="10" fillId="3" borderId="126" xfId="0" applyFont="1" applyFill="1" applyBorder="1" applyAlignment="1">
      <alignment horizontal="center" vertical="center"/>
    </xf>
    <xf numFmtId="0" fontId="10" fillId="3" borderId="119" xfId="0" applyFont="1" applyFill="1" applyBorder="1" applyAlignment="1">
      <alignment horizontal="center" vertical="center"/>
    </xf>
    <xf numFmtId="0" fontId="14" fillId="7" borderId="119" xfId="0" applyFont="1" applyFill="1" applyBorder="1" applyAlignment="1">
      <alignment horizontal="left" vertical="center" wrapText="1"/>
    </xf>
    <xf numFmtId="0" fontId="14" fillId="7" borderId="121" xfId="0" applyFont="1" applyFill="1" applyBorder="1" applyAlignment="1">
      <alignment horizontal="left" vertical="center" wrapText="1"/>
    </xf>
    <xf numFmtId="0" fontId="10" fillId="5" borderId="116" xfId="0" applyFont="1" applyFill="1" applyBorder="1" applyAlignment="1">
      <alignment horizontal="center" vertical="center"/>
    </xf>
    <xf numFmtId="0" fontId="10" fillId="5" borderId="123" xfId="0" applyFont="1" applyFill="1" applyBorder="1" applyAlignment="1">
      <alignment horizontal="center" vertical="center"/>
    </xf>
    <xf numFmtId="0" fontId="10" fillId="5" borderId="119" xfId="0" applyFont="1" applyFill="1" applyBorder="1" applyAlignment="1">
      <alignment horizontal="center" vertical="center"/>
    </xf>
    <xf numFmtId="0" fontId="10" fillId="5" borderId="125" xfId="0" applyFont="1" applyFill="1" applyBorder="1" applyAlignment="1">
      <alignment horizontal="center" vertical="center"/>
    </xf>
    <xf numFmtId="0" fontId="6" fillId="4" borderId="116" xfId="0" applyFont="1" applyFill="1" applyBorder="1" applyAlignment="1">
      <alignment horizontal="center" vertical="center"/>
    </xf>
    <xf numFmtId="0" fontId="7" fillId="4" borderId="119" xfId="0" applyFont="1" applyFill="1" applyBorder="1" applyAlignment="1">
      <alignment horizontal="center" vertical="center"/>
    </xf>
    <xf numFmtId="0" fontId="20" fillId="0" borderId="0" xfId="0" applyFont="1" applyAlignment="1">
      <alignment horizontal="left" vertical="top" wrapText="1"/>
    </xf>
    <xf numFmtId="0" fontId="53" fillId="8" borderId="0" xfId="0" applyFont="1" applyFill="1" applyAlignment="1" applyProtection="1">
      <alignment horizontal="left"/>
      <protection locked="0"/>
    </xf>
    <xf numFmtId="0" fontId="120" fillId="21" borderId="0" xfId="0" quotePrefix="1" applyFont="1" applyFill="1" applyAlignment="1" applyProtection="1">
      <alignment horizontal="left" vertical="top" wrapText="1"/>
      <protection locked="0"/>
    </xf>
    <xf numFmtId="0" fontId="120" fillId="21" borderId="0" xfId="0" applyFont="1" applyFill="1" applyAlignment="1" applyProtection="1">
      <alignment horizontal="left" vertical="top" wrapText="1"/>
      <protection locked="0"/>
    </xf>
    <xf numFmtId="0" fontId="4" fillId="8" borderId="0" xfId="0" applyFont="1" applyFill="1" applyAlignment="1" applyProtection="1">
      <alignment horizontal="left" wrapText="1" indent="1"/>
      <protection locked="0"/>
    </xf>
    <xf numFmtId="0" fontId="10" fillId="19" borderId="0" xfId="0" applyFont="1" applyFill="1" applyAlignment="1" applyProtection="1">
      <alignment horizontal="left" vertical="center"/>
      <protection locked="0"/>
    </xf>
    <xf numFmtId="0" fontId="10" fillId="19" borderId="0" xfId="0" applyFont="1" applyFill="1" applyAlignment="1">
      <alignment horizontal="center" vertical="center"/>
    </xf>
    <xf numFmtId="0" fontId="4" fillId="8" borderId="0" xfId="0" applyFont="1" applyFill="1" applyAlignment="1" applyProtection="1">
      <alignment horizontal="left" vertical="top" wrapText="1" indent="1"/>
      <protection locked="0"/>
    </xf>
    <xf numFmtId="0" fontId="48" fillId="4" borderId="11" xfId="0" applyFont="1" applyFill="1" applyBorder="1" applyAlignment="1">
      <alignment horizontal="center" vertical="center" textRotation="90"/>
    </xf>
    <xf numFmtId="0" fontId="77" fillId="4" borderId="11" xfId="0" applyFont="1" applyFill="1" applyBorder="1" applyAlignment="1">
      <alignment horizontal="center" vertical="center" textRotation="90"/>
    </xf>
    <xf numFmtId="0" fontId="48" fillId="4" borderId="12" xfId="0" applyFont="1" applyFill="1" applyBorder="1" applyAlignment="1">
      <alignment horizontal="center" vertical="center" textRotation="90" wrapText="1"/>
    </xf>
    <xf numFmtId="0" fontId="48" fillId="4" borderId="0" xfId="0" applyFont="1" applyFill="1" applyAlignment="1">
      <alignment horizontal="center" vertical="center" textRotation="90" wrapText="1"/>
    </xf>
    <xf numFmtId="0" fontId="48" fillId="4" borderId="10" xfId="0" applyFont="1" applyFill="1" applyBorder="1" applyAlignment="1">
      <alignment horizontal="center" vertical="center" textRotation="90" wrapText="1"/>
    </xf>
    <xf numFmtId="0" fontId="40" fillId="4" borderId="12" xfId="0" applyFont="1" applyFill="1" applyBorder="1" applyAlignment="1">
      <alignment horizontal="center" vertical="center" textRotation="90"/>
    </xf>
    <xf numFmtId="0" fontId="40" fillId="4" borderId="0" xfId="0" applyFont="1" applyFill="1" applyAlignment="1">
      <alignment horizontal="center" vertical="center" textRotation="90"/>
    </xf>
    <xf numFmtId="0" fontId="40" fillId="4" borderId="66" xfId="0" applyFont="1" applyFill="1" applyBorder="1" applyAlignment="1">
      <alignment horizontal="center" vertical="center" textRotation="90"/>
    </xf>
    <xf numFmtId="0" fontId="1" fillId="9" borderId="0" xfId="0" applyFont="1" applyFill="1" applyAlignment="1">
      <alignment horizontal="left" vertical="center" wrapText="1"/>
    </xf>
    <xf numFmtId="0" fontId="79" fillId="9" borderId="0" xfId="0" applyFont="1" applyFill="1" applyAlignment="1" applyProtection="1">
      <alignment horizontal="left" vertical="center"/>
      <protection locked="0"/>
    </xf>
    <xf numFmtId="0" fontId="118" fillId="9" borderId="0" xfId="0" applyFont="1" applyFill="1" applyAlignment="1" applyProtection="1">
      <alignment horizontal="left" vertical="center" wrapText="1"/>
      <protection locked="0"/>
    </xf>
    <xf numFmtId="0" fontId="10" fillId="8" borderId="0" xfId="0" applyFont="1" applyFill="1" applyAlignment="1" applyProtection="1">
      <alignment horizontal="left" vertical="center" wrapText="1" indent="1"/>
      <protection locked="0"/>
    </xf>
    <xf numFmtId="0" fontId="4" fillId="8" borderId="0" xfId="0" applyFont="1" applyFill="1" applyAlignment="1" applyProtection="1">
      <alignment horizontal="left" vertical="center" wrapText="1" indent="1"/>
      <protection locked="0"/>
    </xf>
    <xf numFmtId="0" fontId="10" fillId="5" borderId="28" xfId="0" applyFont="1" applyFill="1" applyBorder="1" applyAlignment="1" applyProtection="1">
      <alignment horizontal="center" vertical="center" wrapText="1"/>
      <protection locked="0"/>
    </xf>
    <xf numFmtId="0" fontId="10" fillId="5" borderId="5" xfId="0" applyFont="1" applyFill="1" applyBorder="1" applyAlignment="1" applyProtection="1">
      <alignment horizontal="center" vertical="center" wrapText="1"/>
      <protection locked="0"/>
    </xf>
    <xf numFmtId="0" fontId="19" fillId="2" borderId="128" xfId="0" applyFont="1" applyFill="1" applyBorder="1" applyAlignment="1">
      <alignment horizontal="left" vertical="center"/>
    </xf>
    <xf numFmtId="0" fontId="19" fillId="2" borderId="129" xfId="0" applyFont="1" applyFill="1" applyBorder="1" applyAlignment="1">
      <alignment horizontal="left" vertical="center"/>
    </xf>
    <xf numFmtId="0" fontId="25" fillId="8" borderId="0" xfId="0" applyFont="1" applyFill="1" applyAlignment="1" applyProtection="1">
      <alignment horizontal="left" vertical="center"/>
      <protection locked="0"/>
    </xf>
    <xf numFmtId="0" fontId="28" fillId="8" borderId="0" xfId="0" applyFont="1" applyFill="1" applyAlignment="1" applyProtection="1">
      <alignment horizontal="center" vertical="center"/>
      <protection locked="0"/>
    </xf>
    <xf numFmtId="0" fontId="2" fillId="8" borderId="0" xfId="0" applyFont="1" applyFill="1" applyAlignment="1" applyProtection="1">
      <alignment horizontal="center"/>
      <protection locked="0"/>
    </xf>
    <xf numFmtId="0" fontId="10" fillId="8" borderId="0" xfId="0" applyFont="1" applyFill="1" applyAlignment="1" applyProtection="1">
      <alignment horizontal="left" vertical="center"/>
      <protection locked="0"/>
    </xf>
    <xf numFmtId="0" fontId="15" fillId="8" borderId="0" xfId="0" applyFont="1" applyFill="1" applyAlignment="1" applyProtection="1">
      <alignment horizontal="left" wrapText="1"/>
      <protection locked="0"/>
    </xf>
    <xf numFmtId="0" fontId="9" fillId="8" borderId="0" xfId="0" applyFont="1" applyFill="1" applyAlignment="1" applyProtection="1">
      <alignment horizontal="center" vertical="center"/>
      <protection locked="0"/>
    </xf>
    <xf numFmtId="0" fontId="7" fillId="8" borderId="19" xfId="0" applyFont="1" applyFill="1" applyBorder="1" applyAlignment="1" applyProtection="1">
      <alignment horizontal="center" vertical="center" textRotation="90"/>
      <protection locked="0"/>
    </xf>
    <xf numFmtId="0" fontId="7" fillId="8" borderId="17" xfId="0" applyFont="1" applyFill="1" applyBorder="1" applyAlignment="1" applyProtection="1">
      <alignment horizontal="center" vertical="center" textRotation="90"/>
      <protection locked="0"/>
    </xf>
    <xf numFmtId="0" fontId="131" fillId="8" borderId="0" xfId="0" applyFont="1" applyFill="1" applyAlignment="1" applyProtection="1">
      <alignment horizontal="center" vertical="center"/>
      <protection locked="0"/>
    </xf>
    <xf numFmtId="0" fontId="7" fillId="8" borderId="0" xfId="0" applyFont="1" applyFill="1" applyAlignment="1" applyProtection="1">
      <alignment horizontal="center" vertical="center" textRotation="90"/>
      <protection locked="0"/>
    </xf>
    <xf numFmtId="0" fontId="7" fillId="8" borderId="17" xfId="0" applyFont="1" applyFill="1" applyBorder="1" applyAlignment="1" applyProtection="1">
      <alignment horizontal="center" vertical="center" textRotation="90" wrapText="1"/>
      <protection locked="0"/>
    </xf>
    <xf numFmtId="0" fontId="7" fillId="8" borderId="18" xfId="0" applyFont="1" applyFill="1" applyBorder="1" applyAlignment="1" applyProtection="1">
      <alignment horizontal="center" vertical="center" textRotation="90" wrapText="1"/>
      <protection locked="0"/>
    </xf>
    <xf numFmtId="0" fontId="7" fillId="8" borderId="0" xfId="0" applyFont="1" applyFill="1" applyAlignment="1" applyProtection="1">
      <alignment horizontal="center" vertical="center" textRotation="90" wrapText="1"/>
      <protection locked="0"/>
    </xf>
    <xf numFmtId="0" fontId="12" fillId="8" borderId="0" xfId="0" applyFont="1" applyFill="1" applyAlignment="1" applyProtection="1">
      <alignment horizontal="center"/>
      <protection locked="0"/>
    </xf>
    <xf numFmtId="0" fontId="0" fillId="8" borderId="0" xfId="0" applyFill="1" applyAlignment="1" applyProtection="1">
      <alignment horizontal="center" vertical="center"/>
      <protection locked="0"/>
    </xf>
    <xf numFmtId="0" fontId="7" fillId="8" borderId="0" xfId="0" applyFont="1" applyFill="1" applyAlignment="1">
      <alignment horizontal="center" vertical="top" textRotation="90" wrapText="1"/>
    </xf>
    <xf numFmtId="0" fontId="2" fillId="2" borderId="0" xfId="0" applyFont="1" applyFill="1" applyAlignment="1">
      <alignment horizontal="center"/>
    </xf>
    <xf numFmtId="0" fontId="10" fillId="2" borderId="28" xfId="0" applyFont="1" applyFill="1" applyBorder="1" applyAlignment="1">
      <alignment horizontal="left" vertical="center"/>
    </xf>
    <xf numFmtId="0" fontId="10" fillId="2" borderId="129" xfId="0" applyFont="1" applyFill="1" applyBorder="1" applyAlignment="1">
      <alignment horizontal="center" vertical="center"/>
    </xf>
    <xf numFmtId="0" fontId="10" fillId="2" borderId="130" xfId="0" applyFont="1" applyFill="1" applyBorder="1" applyAlignment="1">
      <alignment horizontal="center" vertical="center"/>
    </xf>
    <xf numFmtId="0" fontId="7" fillId="8" borderId="19" xfId="0" applyFont="1" applyFill="1" applyBorder="1" applyAlignment="1" applyProtection="1">
      <alignment horizontal="center" vertical="center" textRotation="90" wrapText="1"/>
      <protection locked="0"/>
    </xf>
    <xf numFmtId="0" fontId="7" fillId="8" borderId="18" xfId="0" applyFont="1" applyFill="1" applyBorder="1" applyAlignment="1" applyProtection="1">
      <alignment horizontal="center" vertical="center" textRotation="90"/>
      <protection locked="0"/>
    </xf>
    <xf numFmtId="0" fontId="7" fillId="8" borderId="7" xfId="0" applyFont="1" applyFill="1" applyBorder="1" applyAlignment="1" applyProtection="1">
      <alignment horizontal="center" vertical="center" textRotation="90"/>
      <protection locked="0"/>
    </xf>
    <xf numFmtId="0" fontId="79" fillId="8" borderId="64" xfId="0" applyFont="1" applyFill="1" applyBorder="1" applyAlignment="1" applyProtection="1">
      <alignment horizontal="left"/>
      <protection locked="0"/>
    </xf>
    <xf numFmtId="0" fontId="68" fillId="8" borderId="0" xfId="0" applyFont="1" applyFill="1" applyAlignment="1">
      <alignment horizontal="center"/>
    </xf>
    <xf numFmtId="0" fontId="67" fillId="8" borderId="0" xfId="0" applyFont="1" applyFill="1" applyAlignment="1">
      <alignment horizontal="center"/>
    </xf>
    <xf numFmtId="0" fontId="48" fillId="4" borderId="11" xfId="0" applyFont="1" applyFill="1" applyBorder="1" applyAlignment="1">
      <alignment horizontal="center" vertical="center" textRotation="90" wrapText="1"/>
    </xf>
    <xf numFmtId="0" fontId="40" fillId="4" borderId="11" xfId="0" applyFont="1" applyFill="1" applyBorder="1" applyAlignment="1">
      <alignment horizontal="center" vertical="center" textRotation="90"/>
    </xf>
    <xf numFmtId="0" fontId="10" fillId="12" borderId="22" xfId="0" applyFont="1" applyFill="1" applyBorder="1" applyAlignment="1">
      <alignment horizontal="center" vertical="center"/>
    </xf>
    <xf numFmtId="0" fontId="10" fillId="12" borderId="0" xfId="0" applyFont="1" applyFill="1" applyAlignment="1">
      <alignment horizontal="center" vertical="center"/>
    </xf>
    <xf numFmtId="0" fontId="4" fillId="13" borderId="22" xfId="0" applyFont="1" applyFill="1" applyBorder="1" applyAlignment="1">
      <alignment horizontal="center" vertical="center"/>
    </xf>
    <xf numFmtId="0" fontId="4" fillId="13" borderId="0" xfId="0" applyFont="1" applyFill="1" applyAlignment="1">
      <alignment horizontal="center" vertical="center"/>
    </xf>
    <xf numFmtId="0" fontId="4" fillId="13" borderId="28" xfId="0" applyFont="1" applyFill="1" applyBorder="1" applyAlignment="1">
      <alignment horizontal="center" vertical="center"/>
    </xf>
    <xf numFmtId="0" fontId="0" fillId="8" borderId="23" xfId="0" applyFill="1" applyBorder="1" applyAlignment="1" applyProtection="1">
      <alignment horizontal="center" vertical="center"/>
      <protection locked="0"/>
    </xf>
    <xf numFmtId="0" fontId="0" fillId="8" borderId="24" xfId="0" applyFill="1" applyBorder="1" applyAlignment="1" applyProtection="1">
      <alignment horizontal="center" vertical="center"/>
      <protection locked="0"/>
    </xf>
    <xf numFmtId="0" fontId="46" fillId="11" borderId="0" xfId="0" applyFont="1" applyFill="1" applyAlignment="1" applyProtection="1">
      <alignment horizontal="center"/>
      <protection locked="0"/>
    </xf>
    <xf numFmtId="0" fontId="40" fillId="11" borderId="0" xfId="0" applyFont="1" applyFill="1" applyAlignment="1">
      <alignment horizontal="center"/>
    </xf>
    <xf numFmtId="0" fontId="0" fillId="8" borderId="0" xfId="0" applyFill="1" applyAlignment="1">
      <alignment horizontal="center"/>
    </xf>
    <xf numFmtId="0" fontId="10" fillId="11" borderId="0" xfId="0" applyFont="1" applyFill="1" applyAlignment="1" applyProtection="1">
      <alignment horizontal="center" vertical="center" wrapText="1"/>
      <protection locked="0"/>
    </xf>
    <xf numFmtId="0" fontId="10" fillId="12" borderId="22" xfId="0" applyFont="1" applyFill="1" applyBorder="1" applyAlignment="1" applyProtection="1">
      <alignment horizontal="center" vertical="center"/>
      <protection locked="0"/>
    </xf>
    <xf numFmtId="0" fontId="10" fillId="12" borderId="0" xfId="0" applyFont="1" applyFill="1" applyAlignment="1" applyProtection="1">
      <alignment horizontal="center" vertical="center"/>
      <protection locked="0"/>
    </xf>
    <xf numFmtId="0" fontId="47" fillId="8" borderId="0" xfId="0" applyFont="1" applyFill="1" applyAlignment="1" applyProtection="1">
      <alignment horizontal="center" vertical="center" textRotation="90"/>
      <protection locked="0"/>
    </xf>
    <xf numFmtId="0" fontId="10" fillId="12" borderId="28" xfId="0" applyFont="1" applyFill="1" applyBorder="1" applyAlignment="1">
      <alignment horizontal="center" vertical="center"/>
    </xf>
    <xf numFmtId="0" fontId="10" fillId="12" borderId="28" xfId="0" applyFont="1" applyFill="1" applyBorder="1" applyAlignment="1" applyProtection="1">
      <alignment horizontal="center" vertical="center"/>
      <protection locked="0"/>
    </xf>
    <xf numFmtId="0" fontId="49" fillId="3" borderId="28" xfId="0" applyFont="1" applyFill="1" applyBorder="1" applyAlignment="1" applyProtection="1">
      <alignment horizontal="center" vertical="center"/>
      <protection locked="0"/>
    </xf>
    <xf numFmtId="0" fontId="49" fillId="3" borderId="138" xfId="0" applyFont="1" applyFill="1" applyBorder="1" applyAlignment="1" applyProtection="1">
      <alignment horizontal="center" vertical="center"/>
      <protection locked="0"/>
    </xf>
    <xf numFmtId="49" fontId="17" fillId="8" borderId="0" xfId="0" applyNumberFormat="1" applyFont="1" applyFill="1" applyAlignment="1" applyProtection="1">
      <alignment horizontal="center" vertical="top"/>
      <protection locked="0"/>
    </xf>
    <xf numFmtId="0" fontId="29" fillId="8" borderId="0" xfId="0" applyFont="1" applyFill="1" applyAlignment="1" applyProtection="1">
      <alignment horizontal="left" wrapText="1" indent="1"/>
      <protection locked="0"/>
    </xf>
    <xf numFmtId="49" fontId="10" fillId="8" borderId="8" xfId="0" applyNumberFormat="1" applyFont="1" applyFill="1" applyBorder="1" applyAlignment="1" applyProtection="1">
      <alignment horizontal="center" vertical="center" textRotation="90"/>
      <protection locked="0"/>
    </xf>
    <xf numFmtId="49" fontId="10" fillId="8" borderId="3" xfId="0" applyNumberFormat="1" applyFont="1" applyFill="1" applyBorder="1" applyAlignment="1" applyProtection="1">
      <alignment horizontal="center" vertical="center" textRotation="90"/>
      <protection locked="0"/>
    </xf>
    <xf numFmtId="49" fontId="10" fillId="8" borderId="9" xfId="0" applyNumberFormat="1" applyFont="1" applyFill="1" applyBorder="1" applyAlignment="1" applyProtection="1">
      <alignment horizontal="center" vertical="center" textRotation="90"/>
      <protection locked="0"/>
    </xf>
    <xf numFmtId="0" fontId="10" fillId="8" borderId="0" xfId="0" applyFont="1" applyFill="1" applyAlignment="1" applyProtection="1">
      <alignment horizontal="left" vertical="top" wrapText="1" indent="1"/>
      <protection locked="0"/>
    </xf>
    <xf numFmtId="0" fontId="10" fillId="13" borderId="22" xfId="0" applyFont="1" applyFill="1" applyBorder="1" applyAlignment="1" applyProtection="1">
      <alignment horizontal="center" vertical="center"/>
      <protection locked="0"/>
    </xf>
    <xf numFmtId="0" fontId="10" fillId="13" borderId="0" xfId="0" applyFont="1" applyFill="1" applyAlignment="1" applyProtection="1">
      <alignment horizontal="center" vertical="center"/>
      <protection locked="0"/>
    </xf>
    <xf numFmtId="0" fontId="10" fillId="13" borderId="28" xfId="0" applyFont="1" applyFill="1" applyBorder="1" applyAlignment="1" applyProtection="1">
      <alignment horizontal="center" vertical="center"/>
      <protection locked="0"/>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0" fillId="3" borderId="83" xfId="0" applyFont="1" applyFill="1" applyBorder="1" applyAlignment="1">
      <alignment horizontal="center" vertical="center"/>
    </xf>
    <xf numFmtId="0" fontId="10" fillId="3" borderId="66" xfId="0" applyFont="1" applyFill="1" applyBorder="1" applyAlignment="1">
      <alignment horizontal="center" vertical="center"/>
    </xf>
    <xf numFmtId="0" fontId="10" fillId="3" borderId="99" xfId="0" applyFont="1" applyFill="1" applyBorder="1" applyAlignment="1">
      <alignment horizontal="center" vertical="center"/>
    </xf>
    <xf numFmtId="0" fontId="10" fillId="3" borderId="67" xfId="0" applyFont="1" applyFill="1" applyBorder="1" applyAlignment="1">
      <alignment horizontal="center" vertical="center"/>
    </xf>
    <xf numFmtId="0" fontId="14" fillId="7" borderId="67" xfId="0" applyFont="1" applyFill="1" applyBorder="1" applyAlignment="1">
      <alignment horizontal="left" vertical="top" wrapText="1"/>
    </xf>
    <xf numFmtId="0" fontId="6" fillId="4" borderId="66" xfId="0" applyFont="1" applyFill="1" applyBorder="1" applyAlignment="1">
      <alignment horizontal="center" vertical="center"/>
    </xf>
    <xf numFmtId="0" fontId="7" fillId="4" borderId="67" xfId="0" applyFont="1" applyFill="1" applyBorder="1" applyAlignment="1">
      <alignment horizontal="center" vertical="center"/>
    </xf>
    <xf numFmtId="0" fontId="0" fillId="7" borderId="67" xfId="0" applyFill="1" applyBorder="1" applyAlignment="1">
      <alignment horizontal="center" vertical="center"/>
    </xf>
    <xf numFmtId="0" fontId="64" fillId="8" borderId="0" xfId="0" applyFont="1" applyFill="1" applyAlignment="1">
      <alignment horizontal="left" vertical="center" wrapText="1"/>
    </xf>
    <xf numFmtId="0" fontId="6" fillId="4" borderId="68" xfId="0" applyFont="1" applyFill="1" applyBorder="1" applyAlignment="1">
      <alignment horizontal="center" vertical="center"/>
    </xf>
    <xf numFmtId="0" fontId="7" fillId="4" borderId="0" xfId="0" applyFont="1" applyFill="1" applyAlignment="1">
      <alignment horizontal="center" vertical="center"/>
    </xf>
    <xf numFmtId="0" fontId="0" fillId="7" borderId="66" xfId="0" applyFill="1" applyBorder="1" applyAlignment="1">
      <alignment horizontal="center" vertical="center"/>
    </xf>
    <xf numFmtId="0" fontId="0" fillId="7" borderId="88" xfId="0" applyFill="1" applyBorder="1" applyAlignment="1">
      <alignment horizontal="center" vertical="center"/>
    </xf>
    <xf numFmtId="0" fontId="64" fillId="8" borderId="0" xfId="0" applyFont="1" applyFill="1" applyAlignment="1">
      <alignment horizontal="left" vertical="center"/>
    </xf>
    <xf numFmtId="0" fontId="7" fillId="4" borderId="91" xfId="0" applyFont="1" applyFill="1" applyBorder="1" applyAlignment="1">
      <alignment horizontal="center" vertical="center"/>
    </xf>
    <xf numFmtId="0" fontId="7" fillId="4" borderId="92" xfId="0" applyFont="1" applyFill="1" applyBorder="1" applyAlignment="1">
      <alignment horizontal="center" vertical="center"/>
    </xf>
    <xf numFmtId="0" fontId="92" fillId="8" borderId="0" xfId="0" applyFont="1" applyFill="1" applyAlignment="1">
      <alignment horizontal="left" vertical="center" wrapText="1"/>
    </xf>
    <xf numFmtId="0" fontId="10" fillId="3" borderId="68" xfId="0" applyFont="1" applyFill="1" applyBorder="1" applyAlignment="1">
      <alignment horizontal="center" vertical="center"/>
    </xf>
    <xf numFmtId="0" fontId="10" fillId="3" borderId="0" xfId="0" applyFont="1" applyFill="1" applyAlignment="1">
      <alignment horizontal="center" vertical="center"/>
    </xf>
    <xf numFmtId="0" fontId="14" fillId="7" borderId="66" xfId="0" applyFont="1" applyFill="1" applyBorder="1" applyAlignment="1">
      <alignment horizontal="left" vertical="top" wrapText="1"/>
    </xf>
    <xf numFmtId="0" fontId="12" fillId="7" borderId="100" xfId="0" applyFont="1" applyFill="1" applyBorder="1" applyAlignment="1">
      <alignment horizontal="left" vertical="top" wrapText="1" indent="1"/>
    </xf>
    <xf numFmtId="0" fontId="71" fillId="8" borderId="0" xfId="0" applyFont="1" applyFill="1" applyAlignment="1">
      <alignment horizontal="left" vertical="center" wrapText="1"/>
    </xf>
    <xf numFmtId="0" fontId="43" fillId="8" borderId="0" xfId="0" applyFont="1" applyFill="1" applyAlignment="1">
      <alignment horizontal="left" vertical="center" wrapText="1"/>
    </xf>
    <xf numFmtId="0" fontId="10" fillId="8" borderId="0" xfId="0" applyFont="1" applyFill="1" applyAlignment="1">
      <alignment horizontal="center" vertical="center"/>
    </xf>
    <xf numFmtId="0" fontId="10" fillId="8" borderId="66" xfId="0" applyFont="1" applyFill="1" applyBorder="1" applyAlignment="1">
      <alignment horizontal="center" vertical="center"/>
    </xf>
    <xf numFmtId="0" fontId="94" fillId="7" borderId="66" xfId="0" applyFont="1" applyFill="1" applyBorder="1" applyAlignment="1">
      <alignment horizontal="left" vertical="top" wrapText="1" indent="1"/>
    </xf>
    <xf numFmtId="0" fontId="94" fillId="7" borderId="88" xfId="0" applyFont="1" applyFill="1" applyBorder="1" applyAlignment="1">
      <alignment horizontal="left" vertical="top" wrapText="1" indent="1"/>
    </xf>
    <xf numFmtId="0" fontId="94" fillId="7" borderId="67" xfId="0" applyFont="1" applyFill="1" applyBorder="1" applyAlignment="1">
      <alignment horizontal="left" vertical="top" wrapText="1" indent="1"/>
    </xf>
    <xf numFmtId="0" fontId="67" fillId="8" borderId="0" xfId="0" applyFont="1" applyFill="1" applyAlignment="1">
      <alignment horizontal="left" vertical="top" wrapText="1"/>
    </xf>
    <xf numFmtId="0" fontId="10" fillId="20" borderId="68" xfId="0" applyFont="1" applyFill="1" applyBorder="1" applyAlignment="1">
      <alignment horizontal="center" vertical="center"/>
    </xf>
    <xf numFmtId="0" fontId="10" fillId="20" borderId="0" xfId="0" applyFont="1" applyFill="1" applyAlignment="1">
      <alignment horizontal="center" vertical="center"/>
    </xf>
    <xf numFmtId="0" fontId="10" fillId="3" borderId="90" xfId="0" applyFont="1" applyFill="1" applyBorder="1" applyAlignment="1">
      <alignment horizontal="center" vertical="center"/>
    </xf>
    <xf numFmtId="0" fontId="10" fillId="3" borderId="94" xfId="0" applyFont="1" applyFill="1" applyBorder="1" applyAlignment="1">
      <alignment horizontal="center" vertical="center"/>
    </xf>
    <xf numFmtId="0" fontId="10" fillId="20" borderId="89" xfId="0" applyFont="1" applyFill="1" applyBorder="1" applyAlignment="1">
      <alignment horizontal="center" vertical="center"/>
    </xf>
    <xf numFmtId="0" fontId="10" fillId="20" borderId="90" xfId="0" applyFont="1" applyFill="1" applyBorder="1" applyAlignment="1">
      <alignment horizontal="center" vertical="center"/>
    </xf>
    <xf numFmtId="0" fontId="10" fillId="20" borderId="93" xfId="0" applyFont="1" applyFill="1" applyBorder="1" applyAlignment="1">
      <alignment horizontal="center" vertical="center"/>
    </xf>
    <xf numFmtId="0" fontId="10" fillId="20" borderId="94" xfId="0" applyFont="1" applyFill="1" applyBorder="1" applyAlignment="1">
      <alignment horizontal="center" vertical="center"/>
    </xf>
    <xf numFmtId="0" fontId="12" fillId="7" borderId="66" xfId="0" applyFont="1" applyFill="1" applyBorder="1" applyAlignment="1">
      <alignment horizontal="left" vertical="top" wrapText="1" indent="1"/>
    </xf>
    <xf numFmtId="0" fontId="14" fillId="7" borderId="88" xfId="0" applyFont="1" applyFill="1" applyBorder="1" applyAlignment="1">
      <alignment horizontal="left" vertical="top" wrapText="1"/>
    </xf>
    <xf numFmtId="0" fontId="48" fillId="8" borderId="0" xfId="0" applyFont="1" applyFill="1" applyAlignment="1" applyProtection="1">
      <alignment horizontal="center" vertical="center"/>
      <protection locked="0"/>
    </xf>
    <xf numFmtId="0" fontId="6" fillId="8" borderId="0" xfId="0" applyFont="1" applyFill="1" applyAlignment="1">
      <alignment horizontal="center" vertical="center"/>
    </xf>
    <xf numFmtId="0" fontId="35" fillId="8" borderId="0" xfId="0" applyFont="1" applyFill="1" applyAlignment="1" applyProtection="1">
      <alignment horizontal="left" vertical="center" wrapText="1" indent="1"/>
      <protection locked="0"/>
    </xf>
    <xf numFmtId="0" fontId="10" fillId="5" borderId="66" xfId="0" applyFont="1" applyFill="1" applyBorder="1" applyAlignment="1">
      <alignment horizontal="center" vertical="center"/>
    </xf>
    <xf numFmtId="0" fontId="10" fillId="5" borderId="97" xfId="0" applyFont="1" applyFill="1" applyBorder="1" applyAlignment="1">
      <alignment horizontal="center" vertical="center"/>
    </xf>
    <xf numFmtId="0" fontId="10" fillId="5" borderId="67" xfId="0" applyFont="1" applyFill="1" applyBorder="1" applyAlignment="1">
      <alignment horizontal="center" vertical="center"/>
    </xf>
    <xf numFmtId="0" fontId="10" fillId="5" borderId="98" xfId="0" applyFont="1" applyFill="1" applyBorder="1" applyAlignment="1">
      <alignment horizontal="center" vertical="center"/>
    </xf>
    <xf numFmtId="0" fontId="149" fillId="8" borderId="0" xfId="0" applyFont="1" applyFill="1" applyAlignment="1">
      <alignment horizontal="center" vertical="center" wrapText="1"/>
    </xf>
    <xf numFmtId="0" fontId="68" fillId="8" borderId="64" xfId="0" applyFont="1" applyFill="1" applyBorder="1" applyAlignment="1">
      <alignment horizontal="center" vertical="center"/>
    </xf>
    <xf numFmtId="0" fontId="49" fillId="3" borderId="79" xfId="0" applyFont="1" applyFill="1" applyBorder="1" applyAlignment="1">
      <alignment horizontal="center" vertical="center"/>
    </xf>
    <xf numFmtId="0" fontId="49" fillId="11" borderId="79" xfId="0" applyFont="1" applyFill="1" applyBorder="1" applyAlignment="1">
      <alignment horizontal="center" vertical="center"/>
    </xf>
    <xf numFmtId="0" fontId="2" fillId="2" borderId="21" xfId="0" applyFont="1" applyFill="1" applyBorder="1" applyAlignment="1">
      <alignment horizontal="center"/>
    </xf>
    <xf numFmtId="0" fontId="2" fillId="2" borderId="10" xfId="0" applyFont="1" applyFill="1" applyBorder="1" applyAlignment="1">
      <alignment horizontal="center"/>
    </xf>
    <xf numFmtId="0" fontId="19" fillId="2" borderId="21" xfId="0" applyFont="1" applyFill="1" applyBorder="1" applyAlignment="1">
      <alignment horizontal="left" vertical="center"/>
    </xf>
    <xf numFmtId="0" fontId="19" fillId="2" borderId="10" xfId="0" applyFont="1" applyFill="1" applyBorder="1" applyAlignment="1">
      <alignment horizontal="left" vertical="center"/>
    </xf>
    <xf numFmtId="0" fontId="19" fillId="2" borderId="21" xfId="0" applyFont="1" applyFill="1" applyBorder="1" applyAlignment="1">
      <alignment horizontal="center" vertical="center"/>
    </xf>
    <xf numFmtId="0" fontId="19" fillId="2" borderId="58" xfId="0" applyFont="1" applyFill="1" applyBorder="1" applyAlignment="1">
      <alignment horizontal="center" vertical="center"/>
    </xf>
    <xf numFmtId="0" fontId="4" fillId="13" borderId="60" xfId="0" applyFont="1" applyFill="1" applyBorder="1" applyAlignment="1">
      <alignment horizontal="center" vertical="center"/>
    </xf>
    <xf numFmtId="0" fontId="4" fillId="13" borderId="61" xfId="0" applyFont="1" applyFill="1" applyBorder="1" applyAlignment="1">
      <alignment horizontal="center" vertical="center"/>
    </xf>
    <xf numFmtId="0" fontId="4" fillId="13" borderId="59" xfId="0" applyFont="1" applyFill="1" applyBorder="1" applyAlignment="1">
      <alignment horizontal="center" vertical="center"/>
    </xf>
    <xf numFmtId="0" fontId="19" fillId="2" borderId="134" xfId="0" applyFont="1" applyFill="1" applyBorder="1" applyAlignment="1">
      <alignment horizontal="center" vertical="center"/>
    </xf>
    <xf numFmtId="0" fontId="2" fillId="8" borderId="21" xfId="0" applyFont="1" applyFill="1" applyBorder="1" applyAlignment="1" applyProtection="1">
      <alignment horizontal="center"/>
      <protection locked="0"/>
    </xf>
    <xf numFmtId="0" fontId="7" fillId="8" borderId="30" xfId="0" applyFont="1" applyFill="1" applyBorder="1" applyAlignment="1" applyProtection="1">
      <alignment horizontal="center" vertical="center" textRotation="90" wrapText="1"/>
      <protection locked="0"/>
    </xf>
    <xf numFmtId="0" fontId="40" fillId="11" borderId="0" xfId="0" applyFont="1" applyFill="1" applyAlignment="1">
      <alignment horizontal="center" vertical="center"/>
    </xf>
    <xf numFmtId="0" fontId="45" fillId="7" borderId="6" xfId="0" applyFont="1" applyFill="1" applyBorder="1" applyAlignment="1" applyProtection="1">
      <alignment horizontal="left" vertical="center" wrapText="1"/>
      <protection locked="0"/>
    </xf>
    <xf numFmtId="0" fontId="45" fillId="7" borderId="145" xfId="0" applyFont="1" applyFill="1" applyBorder="1" applyAlignment="1" applyProtection="1">
      <alignment horizontal="left" vertical="center" wrapText="1"/>
      <protection locked="0"/>
    </xf>
    <xf numFmtId="0" fontId="47" fillId="8" borderId="0" xfId="0" applyFont="1" applyFill="1" applyAlignment="1" applyProtection="1">
      <alignment horizontal="center" textRotation="90"/>
      <protection locked="0"/>
    </xf>
    <xf numFmtId="0" fontId="49" fillId="3" borderId="28" xfId="0" applyFont="1" applyFill="1" applyBorder="1" applyAlignment="1">
      <alignment horizontal="center" vertical="center"/>
    </xf>
    <xf numFmtId="49" fontId="17" fillId="8" borderId="0" xfId="0" applyNumberFormat="1" applyFont="1" applyFill="1" applyAlignment="1" applyProtection="1">
      <alignment horizontal="center"/>
      <protection locked="0"/>
    </xf>
    <xf numFmtId="49" fontId="10" fillId="8" borderId="8" xfId="0" applyNumberFormat="1" applyFont="1" applyFill="1" applyBorder="1" applyAlignment="1" applyProtection="1">
      <alignment horizontal="center" textRotation="90"/>
      <protection locked="0"/>
    </xf>
    <xf numFmtId="49" fontId="10" fillId="8" borderId="3" xfId="0" applyNumberFormat="1" applyFont="1" applyFill="1" applyBorder="1" applyAlignment="1" applyProtection="1">
      <alignment horizontal="center" textRotation="90"/>
      <protection locked="0"/>
    </xf>
    <xf numFmtId="49" fontId="10" fillId="8" borderId="9" xfId="0" applyNumberFormat="1" applyFont="1" applyFill="1" applyBorder="1" applyAlignment="1" applyProtection="1">
      <alignment horizontal="center" textRotation="90"/>
      <protection locked="0"/>
    </xf>
    <xf numFmtId="0" fontId="40" fillId="19" borderId="29" xfId="0" applyFont="1" applyFill="1" applyBorder="1" applyAlignment="1">
      <alignment horizontal="left" vertical="center" wrapText="1"/>
    </xf>
    <xf numFmtId="0" fontId="26" fillId="3" borderId="5" xfId="0" applyFont="1" applyFill="1" applyBorder="1" applyAlignment="1">
      <alignment horizontal="center" vertical="center" wrapText="1"/>
    </xf>
    <xf numFmtId="0" fontId="26" fillId="3" borderId="140" xfId="0" applyFont="1" applyFill="1" applyBorder="1" applyAlignment="1">
      <alignment horizontal="center" vertical="center" wrapText="1"/>
    </xf>
    <xf numFmtId="0" fontId="97" fillId="8" borderId="0" xfId="0" applyFont="1" applyFill="1" applyAlignment="1" applyProtection="1">
      <alignment horizontal="left" vertical="top" wrapText="1" indent="1"/>
      <protection locked="0"/>
    </xf>
    <xf numFmtId="0" fontId="10" fillId="13" borderId="22" xfId="0" applyFont="1" applyFill="1" applyBorder="1" applyAlignment="1">
      <alignment horizontal="center" vertical="center"/>
    </xf>
    <xf numFmtId="0" fontId="10" fillId="13" borderId="0" xfId="0" applyFont="1" applyFill="1" applyAlignment="1">
      <alignment horizontal="center" vertical="center"/>
    </xf>
    <xf numFmtId="0" fontId="10" fillId="13" borderId="28" xfId="0" applyFont="1" applyFill="1" applyBorder="1" applyAlignment="1">
      <alignment horizontal="center" vertical="center"/>
    </xf>
    <xf numFmtId="0" fontId="45" fillId="7" borderId="6" xfId="0" applyFont="1" applyFill="1" applyBorder="1" applyAlignment="1">
      <alignment horizontal="left" vertical="center" wrapText="1"/>
    </xf>
    <xf numFmtId="0" fontId="45" fillId="7" borderId="145" xfId="0" applyFont="1" applyFill="1" applyBorder="1" applyAlignment="1">
      <alignment horizontal="left" vertical="center" wrapText="1"/>
    </xf>
    <xf numFmtId="0" fontId="78" fillId="8" borderId="0" xfId="0" applyFont="1" applyFill="1" applyAlignment="1">
      <alignment horizontal="center" vertical="center"/>
    </xf>
    <xf numFmtId="0" fontId="6" fillId="4" borderId="101" xfId="0" applyFont="1" applyFill="1" applyBorder="1" applyAlignment="1">
      <alignment horizontal="center" vertical="center"/>
    </xf>
    <xf numFmtId="0" fontId="7" fillId="4" borderId="103" xfId="0" applyFont="1" applyFill="1" applyBorder="1" applyAlignment="1">
      <alignment horizontal="center" vertical="center"/>
    </xf>
    <xf numFmtId="0" fontId="0" fillId="7" borderId="103" xfId="0" applyFill="1" applyBorder="1" applyAlignment="1">
      <alignment horizontal="center" vertical="center"/>
    </xf>
    <xf numFmtId="0" fontId="0" fillId="7" borderId="107" xfId="0" applyFill="1" applyBorder="1" applyAlignment="1">
      <alignment horizontal="center" vertical="center"/>
    </xf>
    <xf numFmtId="0" fontId="8" fillId="8" borderId="0" xfId="0" applyFont="1" applyFill="1" applyAlignment="1" applyProtection="1">
      <alignment horizontal="center" vertical="center"/>
      <protection locked="0"/>
    </xf>
    <xf numFmtId="0" fontId="10" fillId="5" borderId="101" xfId="0" applyFont="1" applyFill="1" applyBorder="1" applyAlignment="1">
      <alignment horizontal="center" vertical="center"/>
    </xf>
    <xf numFmtId="0" fontId="10" fillId="5" borderId="103" xfId="0" applyFont="1" applyFill="1" applyBorder="1" applyAlignment="1">
      <alignment horizontal="center" vertical="center"/>
    </xf>
    <xf numFmtId="49" fontId="17" fillId="0" borderId="0" xfId="0" applyNumberFormat="1" applyFont="1" applyAlignment="1" applyProtection="1">
      <alignment horizontal="center" vertical="top"/>
      <protection locked="0"/>
    </xf>
    <xf numFmtId="0" fontId="94" fillId="7" borderId="107" xfId="0" applyFont="1" applyFill="1" applyBorder="1" applyAlignment="1">
      <alignment horizontal="left" vertical="top" wrapText="1" indent="1"/>
    </xf>
    <xf numFmtId="0" fontId="94" fillId="7" borderId="103" xfId="0" applyFont="1" applyFill="1" applyBorder="1" applyAlignment="1">
      <alignment horizontal="left" vertical="top" wrapText="1" indent="1"/>
    </xf>
    <xf numFmtId="0" fontId="26" fillId="8" borderId="0" xfId="0" applyFont="1" applyFill="1" applyAlignment="1" applyProtection="1">
      <alignment horizontal="left" vertical="center" wrapText="1" indent="1"/>
      <protection locked="0"/>
    </xf>
    <xf numFmtId="0" fontId="10" fillId="3" borderId="101" xfId="0" applyFont="1" applyFill="1" applyBorder="1" applyAlignment="1">
      <alignment horizontal="center" vertical="center"/>
    </xf>
    <xf numFmtId="0" fontId="10" fillId="3" borderId="103" xfId="0" applyFont="1" applyFill="1" applyBorder="1" applyAlignment="1">
      <alignment horizontal="center" vertical="center"/>
    </xf>
    <xf numFmtId="0" fontId="14" fillId="7" borderId="103" xfId="0" applyFont="1" applyFill="1" applyBorder="1" applyAlignment="1">
      <alignment horizontal="left" vertical="top" wrapText="1"/>
    </xf>
    <xf numFmtId="0" fontId="14" fillId="7" borderId="107" xfId="0" applyFont="1" applyFill="1" applyBorder="1" applyAlignment="1">
      <alignment horizontal="left" vertical="top" wrapText="1"/>
    </xf>
    <xf numFmtId="0" fontId="66" fillId="8" borderId="0" xfId="0" applyFont="1" applyFill="1" applyAlignment="1" applyProtection="1">
      <alignment horizontal="center" wrapText="1"/>
      <protection locked="0"/>
    </xf>
    <xf numFmtId="0" fontId="14" fillId="7" borderId="29" xfId="0" applyFont="1" applyFill="1" applyBorder="1" applyAlignment="1">
      <alignment horizontal="left" vertical="top" wrapText="1" indent="1"/>
    </xf>
    <xf numFmtId="0" fontId="94" fillId="7" borderId="29" xfId="0" applyFont="1" applyFill="1" applyBorder="1" applyAlignment="1">
      <alignment horizontal="left" vertical="top" wrapText="1" indent="1"/>
    </xf>
    <xf numFmtId="0" fontId="78" fillId="8" borderId="0" xfId="0" applyFont="1" applyFill="1" applyAlignment="1">
      <alignment horizontal="left" vertical="center"/>
    </xf>
    <xf numFmtId="0" fontId="96" fillId="0" borderId="0" xfId="0" applyFont="1" applyAlignment="1" applyProtection="1">
      <alignment horizontal="left" vertical="center" wrapText="1"/>
      <protection locked="0"/>
    </xf>
    <xf numFmtId="0" fontId="10" fillId="3" borderId="2" xfId="0" applyFont="1" applyFill="1" applyBorder="1" applyAlignment="1">
      <alignment horizontal="center" vertical="center"/>
    </xf>
    <xf numFmtId="0" fontId="10" fillId="3" borderId="1" xfId="0" applyFont="1" applyFill="1" applyBorder="1" applyAlignment="1">
      <alignment horizontal="center" vertical="center"/>
    </xf>
    <xf numFmtId="0" fontId="7" fillId="2" borderId="66" xfId="0" applyFont="1" applyFill="1" applyBorder="1" applyAlignment="1" applyProtection="1">
      <alignment horizontal="center" vertical="center" wrapText="1"/>
      <protection locked="0"/>
    </xf>
    <xf numFmtId="0" fontId="19" fillId="2" borderId="137" xfId="0" applyFont="1" applyFill="1" applyBorder="1" applyAlignment="1">
      <alignment horizontal="center" vertical="center"/>
    </xf>
    <xf numFmtId="0" fontId="68" fillId="8" borderId="64" xfId="0" applyFont="1" applyFill="1" applyBorder="1" applyAlignment="1" applyProtection="1">
      <alignment horizontal="center" vertical="center"/>
      <protection locked="0"/>
    </xf>
    <xf numFmtId="0" fontId="19" fillId="2" borderId="131" xfId="0" applyFont="1" applyFill="1" applyBorder="1" applyAlignment="1">
      <alignment horizontal="left" vertical="center"/>
    </xf>
    <xf numFmtId="0" fontId="19" fillId="2" borderId="28" xfId="0" applyFont="1" applyFill="1" applyBorder="1" applyAlignment="1">
      <alignment horizontal="left" vertical="center"/>
    </xf>
    <xf numFmtId="49" fontId="10" fillId="14" borderId="8" xfId="0" applyNumberFormat="1" applyFont="1" applyFill="1" applyBorder="1" applyAlignment="1" applyProtection="1">
      <alignment horizontal="center" vertical="center" textRotation="90"/>
      <protection locked="0"/>
    </xf>
    <xf numFmtId="49" fontId="10" fillId="14" borderId="3" xfId="0" applyNumberFormat="1" applyFont="1" applyFill="1" applyBorder="1" applyAlignment="1" applyProtection="1">
      <alignment horizontal="center" vertical="center" textRotation="90"/>
      <protection locked="0"/>
    </xf>
    <xf numFmtId="49" fontId="10" fillId="14" borderId="9" xfId="0" applyNumberFormat="1" applyFont="1" applyFill="1" applyBorder="1" applyAlignment="1" applyProtection="1">
      <alignment horizontal="center" vertical="center" textRotation="90"/>
      <protection locked="0"/>
    </xf>
    <xf numFmtId="0" fontId="26" fillId="3" borderId="141" xfId="0" applyFont="1" applyFill="1" applyBorder="1" applyAlignment="1">
      <alignment horizontal="center" vertical="center" wrapText="1"/>
    </xf>
    <xf numFmtId="0" fontId="40" fillId="11" borderId="0" xfId="0" applyFont="1" applyFill="1" applyAlignment="1" applyProtection="1">
      <alignment horizontal="center"/>
      <protection locked="0"/>
    </xf>
    <xf numFmtId="0" fontId="0" fillId="8" borderId="0" xfId="0" applyFill="1" applyAlignment="1" applyProtection="1">
      <alignment horizontal="center"/>
      <protection locked="0"/>
    </xf>
    <xf numFmtId="0" fontId="27" fillId="8" borderId="0" xfId="0" applyFont="1" applyFill="1" applyAlignment="1" applyProtection="1">
      <alignment horizontal="left"/>
      <protection locked="0"/>
    </xf>
    <xf numFmtId="0" fontId="104" fillId="11" borderId="0" xfId="0" applyFont="1" applyFill="1" applyAlignment="1" applyProtection="1">
      <alignment horizontal="left" vertical="center"/>
      <protection locked="0"/>
    </xf>
    <xf numFmtId="0" fontId="104" fillId="20" borderId="0" xfId="0" applyFont="1" applyFill="1" applyAlignment="1" applyProtection="1">
      <alignment horizontal="left" vertical="center"/>
      <protection locked="0"/>
    </xf>
    <xf numFmtId="0" fontId="104" fillId="19" borderId="37" xfId="0" applyFont="1" applyFill="1" applyBorder="1" applyAlignment="1">
      <alignment horizontal="left" vertical="center"/>
    </xf>
    <xf numFmtId="0" fontId="0" fillId="0" borderId="0" xfId="0" applyAlignment="1" applyProtection="1">
      <alignment horizontal="center" vertical="center" wrapText="1"/>
      <protection locked="0"/>
    </xf>
  </cellXfs>
  <cellStyles count="1">
    <cellStyle name="Normal" xfId="0" builtinId="0"/>
  </cellStyles>
  <dxfs count="260">
    <dxf>
      <font>
        <b/>
        <i val="0"/>
      </font>
      <fill>
        <patternFill>
          <bgColor theme="9" tint="0.59996337778862885"/>
        </patternFill>
      </fill>
    </dxf>
    <dxf>
      <font>
        <b/>
        <i val="0"/>
      </font>
      <fill>
        <patternFill>
          <bgColor theme="7" tint="0.59996337778862885"/>
        </patternFill>
      </fill>
    </dxf>
    <dxf>
      <font>
        <b/>
        <i val="0"/>
      </font>
      <fill>
        <patternFill>
          <bgColor rgb="FFFF7C80"/>
        </patternFill>
      </fill>
    </dxf>
    <dxf>
      <font>
        <b/>
        <i val="0"/>
      </font>
      <fill>
        <patternFill>
          <bgColor rgb="FFFF7C80"/>
        </patternFill>
      </fill>
    </dxf>
    <dxf>
      <font>
        <b/>
        <i val="0"/>
      </font>
      <fill>
        <patternFill>
          <bgColor theme="9" tint="0.59996337778862885"/>
        </patternFill>
      </fill>
    </dxf>
    <dxf>
      <font>
        <b/>
        <i val="0"/>
      </font>
      <fill>
        <patternFill>
          <bgColor theme="7" tint="0.59996337778862885"/>
        </patternFill>
      </fill>
    </dxf>
    <dxf>
      <font>
        <b/>
        <i val="0"/>
      </font>
      <fill>
        <patternFill>
          <bgColor rgb="FFFF7C80"/>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val="0"/>
        <i val="0"/>
      </font>
      <fill>
        <patternFill patternType="lightUp"/>
      </fill>
    </dxf>
    <dxf>
      <font>
        <b val="0"/>
        <i val="0"/>
      </font>
      <fill>
        <patternFill patternType="lightUp"/>
      </fill>
    </dxf>
    <dxf>
      <font>
        <color theme="1" tint="0.34998626667073579"/>
      </font>
      <fill>
        <patternFill patternType="solid">
          <fgColor theme="0"/>
          <bgColor theme="1" tint="0.34998626667073579"/>
        </patternFill>
      </fill>
    </dxf>
    <dxf>
      <font>
        <color theme="1" tint="0.34998626667073579"/>
      </font>
      <fill>
        <patternFill patternType="solid">
          <fgColor theme="0"/>
          <bgColor theme="1" tint="0.34998626667073579"/>
        </patternFill>
      </fill>
    </dxf>
    <dxf>
      <font>
        <color theme="1" tint="0.34998626667073579"/>
      </font>
      <fill>
        <patternFill patternType="solid">
          <fgColor theme="0"/>
          <bgColor theme="1" tint="0.34998626667073579"/>
        </patternFill>
      </fill>
    </dxf>
    <dxf>
      <font>
        <color theme="1" tint="0.34998626667073579"/>
      </font>
      <fill>
        <patternFill patternType="solid">
          <fgColor theme="0"/>
          <bgColor theme="1" tint="0.34998626667073579"/>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color rgb="FF660033"/>
      </font>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patternType="lightUp">
          <bgColor auto="1"/>
        </patternFill>
      </fill>
    </dxf>
    <dxf>
      <fill>
        <patternFill patternType="lightUp"/>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color rgb="FF660033"/>
      </font>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patternType="lightUp">
          <bgColor auto="1"/>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ill>
        <patternFill patternType="lightUp"/>
      </fill>
    </dxf>
    <dxf>
      <font>
        <color theme="1" tint="0.34998626667073579"/>
      </font>
      <fill>
        <patternFill patternType="solid">
          <fgColor theme="0"/>
          <bgColor rgb="FF4D4D4D"/>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E699"/>
          <bgColor theme="9" tint="0.59996337778862885"/>
        </patternFill>
      </fill>
    </dxf>
    <dxf>
      <font>
        <b/>
        <i val="0"/>
        <color auto="1"/>
      </font>
      <fill>
        <patternFill>
          <bgColor theme="7"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patternType="lightUp"/>
      </fill>
    </dxf>
    <dxf>
      <font>
        <b/>
        <i val="0"/>
      </font>
      <fill>
        <patternFill patternType="lightUp"/>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patternType="lightUp"/>
      </fill>
    </dxf>
    <dxf>
      <fill>
        <patternFill patternType="lightUp"/>
      </fill>
    </dxf>
    <dxf>
      <font>
        <b/>
        <i val="0"/>
      </font>
      <fill>
        <patternFill patternType="lightUp"/>
      </fill>
    </dxf>
    <dxf>
      <font>
        <b/>
        <i val="0"/>
      </font>
      <fill>
        <patternFill patternType="lightUp"/>
      </fill>
    </dxf>
    <dxf>
      <font>
        <b/>
        <i val="0"/>
      </font>
      <fill>
        <patternFill patternType="lightUp"/>
      </fill>
    </dxf>
    <dxf>
      <font>
        <b/>
        <i val="0"/>
      </font>
      <fill>
        <patternFill patternType="lightUp"/>
      </fill>
    </dxf>
    <dxf>
      <fill>
        <patternFill patternType="solid">
          <bgColor theme="1" tint="0.34998626667073579"/>
        </patternFill>
      </fill>
    </dxf>
    <dxf>
      <font>
        <color theme="1" tint="0.34998626667073579"/>
      </font>
      <fill>
        <patternFill patternType="solid">
          <fgColor auto="1"/>
          <bgColor theme="1" tint="0.34998626667073579"/>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ill>
        <patternFill patternType="lightUp"/>
      </fill>
    </dxf>
    <dxf>
      <fill>
        <patternFill patternType="solid">
          <fgColor theme="0"/>
          <bgColor theme="9" tint="0.59996337778862885"/>
        </patternFill>
      </fill>
    </dxf>
    <dxf>
      <fill>
        <patternFill patternType="solid">
          <fgColor theme="0"/>
          <bgColor theme="7" tint="0.59996337778862885"/>
        </patternFill>
      </fill>
    </dxf>
    <dxf>
      <fill>
        <patternFill patternType="solid">
          <fgColor theme="0"/>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color rgb="FF660033"/>
      </font>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patternType="lightUp">
          <fgColor auto="1"/>
          <bgColor auto="1"/>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patternType="lightUp">
          <fgColor auto="1"/>
          <bgColor auto="1"/>
        </patternFill>
      </fill>
    </dxf>
    <dxf>
      <font>
        <b/>
        <i val="0"/>
        <strike val="0"/>
      </font>
      <fill>
        <patternFill>
          <bgColor theme="7" tint="0.59996337778862885"/>
        </patternFill>
      </fill>
    </dxf>
    <dxf>
      <font>
        <b/>
        <i val="0"/>
        <strike val="0"/>
      </font>
      <fill>
        <patternFill>
          <bgColor theme="9" tint="0.59996337778862885"/>
        </patternFill>
      </fill>
    </dxf>
    <dxf>
      <font>
        <b/>
        <i val="0"/>
        <strike val="0"/>
      </font>
      <fill>
        <patternFill>
          <bgColor rgb="FFFF7C80"/>
        </patternFill>
      </fill>
    </dxf>
    <dxf>
      <font>
        <b/>
        <i val="0"/>
        <strike val="0"/>
      </font>
      <fill>
        <patternFill patternType="lightUp">
          <fgColor auto="1"/>
          <bgColor auto="1"/>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patternType="lightUp">
          <bgColor theme="0"/>
        </patternFill>
      </fill>
    </dxf>
    <dxf>
      <font>
        <color rgb="FF660033"/>
      </font>
      <fill>
        <patternFill>
          <bgColor rgb="FF660033"/>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patternType="lightUp">
          <bgColor auto="1"/>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ill>
        <patternFill patternType="lightUp"/>
      </fill>
    </dxf>
    <dxf>
      <fill>
        <patternFill patternType="lightUp"/>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patternType="lightUp">
          <bgColor auto="1"/>
        </patternFill>
      </fill>
    </dxf>
    <dxf>
      <fill>
        <patternFill patternType="lightUp"/>
      </fill>
    </dxf>
    <dxf>
      <fill>
        <patternFill patternType="lightUp"/>
      </fill>
    </dxf>
    <dxf>
      <font>
        <color theme="1" tint="0.34998626667073579"/>
      </font>
      <fill>
        <patternFill>
          <bgColor theme="1" tint="0.3499862666707357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E699"/>
          <bgColor theme="9" tint="0.59996337778862885"/>
        </patternFill>
      </fill>
    </dxf>
    <dxf>
      <font>
        <b/>
        <i val="0"/>
        <color auto="1"/>
      </font>
      <fill>
        <patternFill>
          <bgColor theme="7"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patternType="lightUp"/>
      </fill>
    </dxf>
    <dxf>
      <font>
        <b/>
        <i val="0"/>
        <color auto="1"/>
      </font>
      <fill>
        <patternFill>
          <bgColor rgb="FFFF9999"/>
        </patternFill>
      </fill>
    </dxf>
    <dxf>
      <font>
        <b/>
        <i val="0"/>
        <color auto="1"/>
      </font>
      <fill>
        <patternFill patternType="lightUp"/>
      </fill>
    </dxf>
    <dxf>
      <font>
        <b/>
        <i val="0"/>
      </font>
      <fill>
        <patternFill patternType="lightUp"/>
      </fill>
    </dxf>
    <dxf>
      <font>
        <b/>
        <i val="0"/>
      </font>
      <fill>
        <patternFill patternType="lightUp"/>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patternType="lightUp"/>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patternType="lightUp"/>
      </fill>
    </dxf>
    <dxf>
      <fill>
        <patternFill patternType="lightUp"/>
      </fill>
    </dxf>
    <dxf>
      <fill>
        <patternFill patternType="lightUp"/>
      </fill>
    </dxf>
    <dxf>
      <fill>
        <patternFill patternType="solid">
          <bgColor theme="1" tint="0.34998626667073579"/>
        </patternFill>
      </fill>
    </dxf>
    <dxf>
      <fill>
        <patternFill patternType="solid">
          <bgColor theme="1" tint="0.34998626667073579"/>
        </patternFill>
      </fill>
    </dxf>
    <dxf>
      <font>
        <color theme="1" tint="0.34998626667073579"/>
      </font>
      <fill>
        <patternFill patternType="solid">
          <fgColor auto="1"/>
          <bgColor theme="1" tint="0.34998626667073579"/>
        </patternFill>
      </fill>
    </dxf>
    <dxf>
      <font>
        <color theme="1" tint="0.34998626667073579"/>
      </font>
      <fill>
        <patternFill patternType="solid">
          <fgColor auto="1"/>
          <bgColor theme="1" tint="0.34998626667073579"/>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5050"/>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color rgb="FF660033"/>
      </font>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patternType="lightUp">
          <bgColor auto="1"/>
        </patternFill>
      </fill>
    </dxf>
    <dxf>
      <font>
        <b/>
        <i val="0"/>
        <color auto="1"/>
      </font>
      <fill>
        <patternFill patternType="lightUp"/>
      </fill>
    </dxf>
    <dxf>
      <font>
        <color rgb="FF660033"/>
      </font>
    </dxf>
    <dxf>
      <font>
        <color rgb="FF660033"/>
      </font>
    </dxf>
    <dxf>
      <font>
        <b/>
        <i val="0"/>
        <color auto="1"/>
      </font>
      <fill>
        <patternFill>
          <fgColor theme="0"/>
          <bgColor theme="9" tint="0.59996337778862885"/>
        </patternFill>
      </fill>
    </dxf>
    <dxf>
      <font>
        <b/>
        <i val="0"/>
        <color auto="1"/>
      </font>
      <fill>
        <patternFill>
          <fgColor theme="0"/>
          <bgColor theme="7" tint="0.39994506668294322"/>
        </patternFill>
      </fill>
    </dxf>
    <dxf>
      <font>
        <b/>
        <i val="0"/>
        <color auto="1"/>
      </font>
      <fill>
        <patternFill>
          <fgColor theme="0"/>
          <bgColor rgb="FFFF9999"/>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patternType="lightUp">
          <bgColor auto="1"/>
        </patternFill>
      </fill>
    </dxf>
    <dxf>
      <fill>
        <patternFill patternType="lightUp"/>
      </fill>
    </dxf>
    <dxf>
      <fill>
        <patternFill patternType="lightUp"/>
      </fill>
    </dxf>
    <dxf>
      <font>
        <color theme="1" tint="0.34998626667073579"/>
      </font>
      <fill>
        <patternFill>
          <bgColor theme="1" tint="0.3499862666707357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E699"/>
          <bgColor theme="9" tint="0.59996337778862885"/>
        </patternFill>
      </fill>
    </dxf>
    <dxf>
      <font>
        <b/>
        <i val="0"/>
        <color auto="1"/>
      </font>
      <fill>
        <patternFill>
          <bgColor theme="7"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patternType="lightUp"/>
      </fill>
    </dxf>
    <dxf>
      <font>
        <b/>
        <i val="0"/>
      </font>
      <fill>
        <patternFill patternType="lightUp"/>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patternType="lightUp"/>
      </fill>
    </dxf>
    <dxf>
      <fill>
        <patternFill patternType="lightUp"/>
      </fill>
    </dxf>
    <dxf>
      <font>
        <b/>
        <i val="0"/>
      </font>
      <fill>
        <patternFill patternType="lightUp"/>
      </fill>
    </dxf>
    <dxf>
      <fill>
        <patternFill patternType="solid">
          <bgColor theme="1" tint="0.34998626667073579"/>
        </patternFill>
      </fill>
    </dxf>
    <dxf>
      <font>
        <color theme="1" tint="0.34998626667073579"/>
      </font>
      <fill>
        <patternFill patternType="solid">
          <fgColor auto="1"/>
          <bgColor theme="1" tint="0.34998626667073579"/>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color theme="0" tint="-4.9989318521683403E-2"/>
      </font>
    </dxf>
    <dxf>
      <font>
        <color theme="0"/>
      </font>
    </dxf>
  </dxfs>
  <tableStyles count="0" defaultTableStyle="TableStyleMedium2" defaultPivotStyle="PivotStyleLight16"/>
  <colors>
    <mruColors>
      <color rgb="FFFFCCFF"/>
      <color rgb="FFFF9999"/>
      <color rgb="FF660033"/>
      <color rgb="FF262626"/>
      <color rgb="FF480024"/>
      <color rgb="FF990033"/>
      <color rgb="FF7E003F"/>
      <color rgb="FF930352"/>
      <color rgb="FF4D4D4D"/>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5" Type="http://schemas.openxmlformats.org/officeDocument/2006/relationships/hyperlink" Target="#'Temperature-Step 3'!A1"/><Relationship Id="rId4" Type="http://schemas.openxmlformats.org/officeDocument/2006/relationships/hyperlink" Target="#'Wind-Step 1'!A1"/></Relationships>
</file>

<file path=xl/drawings/_rels/drawing11.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4.png"/><Relationship Id="rId5" Type="http://schemas.openxmlformats.org/officeDocument/2006/relationships/hyperlink" Target="#'Temperature-Step 4'!A1"/><Relationship Id="rId4" Type="http://schemas.openxmlformats.org/officeDocument/2006/relationships/hyperlink" Target="#'Wind-Step 2'!A1"/></Relationships>
</file>

<file path=xl/drawings/_rels/drawing12.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1.png"/><Relationship Id="rId5" Type="http://schemas.openxmlformats.org/officeDocument/2006/relationships/hyperlink" Target="#'Wind-Step 1'!A1"/><Relationship Id="rId4" Type="http://schemas.openxmlformats.org/officeDocument/2006/relationships/hyperlink" Target="#'Wind-Step 3'!A1"/></Relationships>
</file>

<file path=xl/drawings/_rels/drawing13.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2.png"/><Relationship Id="rId5" Type="http://schemas.openxmlformats.org/officeDocument/2006/relationships/hyperlink" Target="#'Wind-Step 2'!A1"/><Relationship Id="rId4" Type="http://schemas.openxmlformats.org/officeDocument/2006/relationships/hyperlink" Target="#'Wind-Step 4'!A1"/></Relationships>
</file>

<file path=xl/drawings/_rels/drawing14.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5" Type="http://schemas.openxmlformats.org/officeDocument/2006/relationships/hyperlink" Target="#'Wind-Step 3'!A1"/><Relationship Id="rId4" Type="http://schemas.openxmlformats.org/officeDocument/2006/relationships/hyperlink" Target="#'Output'!A1"/></Relationships>
</file>

<file path=xl/drawings/_rels/drawing15.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5" Type="http://schemas.openxmlformats.org/officeDocument/2006/relationships/image" Target="../media/image25.png"/><Relationship Id="rId4" Type="http://schemas.openxmlformats.org/officeDocument/2006/relationships/hyperlink" Target="#'Wind-Step 4'!A1"/></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svg"/><Relationship Id="rId3" Type="http://schemas.openxmlformats.org/officeDocument/2006/relationships/image" Target="../media/image2.png"/><Relationship Id="rId7" Type="http://schemas.openxmlformats.org/officeDocument/2006/relationships/hyperlink" Target="#'Output'!A1"/><Relationship Id="rId12" Type="http://schemas.openxmlformats.org/officeDocument/2006/relationships/image" Target="../media/image12.png"/><Relationship Id="rId17" Type="http://schemas.openxmlformats.org/officeDocument/2006/relationships/image" Target="../media/image17.svg"/><Relationship Id="rId2" Type="http://schemas.openxmlformats.org/officeDocument/2006/relationships/image" Target="../media/image5.svg"/><Relationship Id="rId16" Type="http://schemas.openxmlformats.org/officeDocument/2006/relationships/image" Target="../media/image16.png"/><Relationship Id="rId1" Type="http://schemas.openxmlformats.org/officeDocument/2006/relationships/image" Target="../media/image4.png"/><Relationship Id="rId6" Type="http://schemas.openxmlformats.org/officeDocument/2006/relationships/image" Target="../media/image7.svg"/><Relationship Id="rId11" Type="http://schemas.openxmlformats.org/officeDocument/2006/relationships/image" Target="../media/image11.svg"/><Relationship Id="rId5" Type="http://schemas.openxmlformats.org/officeDocument/2006/relationships/image" Target="../media/image6.png"/><Relationship Id="rId15" Type="http://schemas.openxmlformats.org/officeDocument/2006/relationships/image" Target="../media/image15.svg"/><Relationship Id="rId10" Type="http://schemas.openxmlformats.org/officeDocument/2006/relationships/image" Target="../media/image10.png"/><Relationship Id="rId4" Type="http://schemas.openxmlformats.org/officeDocument/2006/relationships/hyperlink" Target="#'Water-Step 1'!A1"/><Relationship Id="rId9" Type="http://schemas.openxmlformats.org/officeDocument/2006/relationships/image" Target="../media/image9.svg"/><Relationship Id="rId14" Type="http://schemas.openxmlformats.org/officeDocument/2006/relationships/image" Target="../media/image1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Intro'!A1"/><Relationship Id="rId1" Type="http://schemas.openxmlformats.org/officeDocument/2006/relationships/hyperlink" Target="https://interactive-atlas.ipcc.ch/" TargetMode="External"/><Relationship Id="rId6" Type="http://schemas.openxmlformats.org/officeDocument/2006/relationships/hyperlink" Target="#'Water_Soil-Step 2'!A1"/><Relationship Id="rId5" Type="http://schemas.openxmlformats.org/officeDocument/2006/relationships/image" Target="../media/image20.png"/><Relationship Id="rId4" Type="http://schemas.openxmlformats.org/officeDocument/2006/relationships/image" Target="../media/image19.svg"/></Relationships>
</file>

<file path=xl/drawings/_rels/drawing4.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1.png"/><Relationship Id="rId5" Type="http://schemas.openxmlformats.org/officeDocument/2006/relationships/hyperlink" Target="#'Water_Soil-Step 1'!A1"/><Relationship Id="rId4" Type="http://schemas.openxmlformats.org/officeDocument/2006/relationships/hyperlink" Target="#'Water_Soil-Step 3'!A1"/></Relationships>
</file>

<file path=xl/drawings/_rels/drawing5.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2.png"/><Relationship Id="rId5" Type="http://schemas.openxmlformats.org/officeDocument/2006/relationships/hyperlink" Target="#'Water_Soil-Step 2'!A1"/><Relationship Id="rId4" Type="http://schemas.openxmlformats.org/officeDocument/2006/relationships/hyperlink" Target="#'Water_Soil-Step 4'!A1"/></Relationships>
</file>

<file path=xl/drawings/_rels/drawing6.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5" Type="http://schemas.openxmlformats.org/officeDocument/2006/relationships/hyperlink" Target="#'Water_Soil-Step 3'!A1"/><Relationship Id="rId4" Type="http://schemas.openxmlformats.org/officeDocument/2006/relationships/hyperlink" Target="#'Temperature-Step 1'!A1"/></Relationships>
</file>

<file path=xl/drawings/_rels/drawing7.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3.png"/><Relationship Id="rId5" Type="http://schemas.openxmlformats.org/officeDocument/2006/relationships/hyperlink" Target="#'Water_Soil-Step 4'!A1"/><Relationship Id="rId4" Type="http://schemas.openxmlformats.org/officeDocument/2006/relationships/hyperlink" Target="#'Temperature-Step 2'!A1"/></Relationships>
</file>

<file path=xl/drawings/_rels/drawing8.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1.png"/><Relationship Id="rId5" Type="http://schemas.openxmlformats.org/officeDocument/2006/relationships/hyperlink" Target="#'Temperature-Step 1'!A1"/><Relationship Id="rId4" Type="http://schemas.openxmlformats.org/officeDocument/2006/relationships/hyperlink" Target="#'Temperature-Step 3'!A1"/></Relationships>
</file>

<file path=xl/drawings/_rels/drawing9.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2.png"/><Relationship Id="rId5" Type="http://schemas.openxmlformats.org/officeDocument/2006/relationships/hyperlink" Target="#'Temperature-Step 2'!A1"/><Relationship Id="rId4" Type="http://schemas.openxmlformats.org/officeDocument/2006/relationships/hyperlink" Target="#'Temperature-Step 4'!A1"/></Relationships>
</file>

<file path=xl/drawings/drawing1.xml><?xml version="1.0" encoding="utf-8"?>
<xdr:wsDr xmlns:xdr="http://schemas.openxmlformats.org/drawingml/2006/spreadsheetDrawing" xmlns:a="http://schemas.openxmlformats.org/drawingml/2006/main">
  <xdr:oneCellAnchor>
    <xdr:from>
      <xdr:col>4</xdr:col>
      <xdr:colOff>390525</xdr:colOff>
      <xdr:row>4</xdr:row>
      <xdr:rowOff>28575</xdr:rowOff>
    </xdr:from>
    <xdr:ext cx="184731" cy="264560"/>
    <xdr:sp macro="" textlink="">
      <xdr:nvSpPr>
        <xdr:cNvPr id="2" name="TextBox 1">
          <a:extLst>
            <a:ext uri="{FF2B5EF4-FFF2-40B4-BE49-F238E27FC236}">
              <a16:creationId xmlns:a16="http://schemas.microsoft.com/office/drawing/2014/main" id="{E9F19DAE-3E2F-4697-9F64-DE8676BCC2CA}"/>
            </a:ext>
          </a:extLst>
        </xdr:cNvPr>
        <xdr:cNvSpPr txBox="1"/>
      </xdr:nvSpPr>
      <xdr:spPr>
        <a:xfrm>
          <a:off x="2828925" y="79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2</xdr:col>
      <xdr:colOff>53422</xdr:colOff>
      <xdr:row>1</xdr:row>
      <xdr:rowOff>115957</xdr:rowOff>
    </xdr:from>
    <xdr:to>
      <xdr:col>11</xdr:col>
      <xdr:colOff>495299</xdr:colOff>
      <xdr:row>3</xdr:row>
      <xdr:rowOff>115957</xdr:rowOff>
    </xdr:to>
    <xdr:sp macro="" textlink="">
      <xdr:nvSpPr>
        <xdr:cNvPr id="3" name="TextBox 2">
          <a:extLst>
            <a:ext uri="{FF2B5EF4-FFF2-40B4-BE49-F238E27FC236}">
              <a16:creationId xmlns:a16="http://schemas.microsoft.com/office/drawing/2014/main" id="{BCC83906-A835-42C5-82CD-BF84DA8D4D15}"/>
            </a:ext>
          </a:extLst>
        </xdr:cNvPr>
        <xdr:cNvSpPr txBox="1"/>
      </xdr:nvSpPr>
      <xdr:spPr>
        <a:xfrm>
          <a:off x="1272622" y="306457"/>
          <a:ext cx="5928277" cy="381000"/>
        </a:xfrm>
        <a:prstGeom prst="rect">
          <a:avLst/>
        </a:prstGeom>
        <a:solidFill>
          <a:srgbClr val="93035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i="0" u="none" strike="noStrike" baseline="0">
              <a:solidFill>
                <a:schemeClr val="bg1"/>
              </a:solidFill>
              <a:latin typeface="+mn-lt"/>
              <a:ea typeface="+mn-ea"/>
              <a:cs typeface="+mn-cs"/>
            </a:rPr>
            <a:t>CLÁUSULA DE EXENCIÓN DE RESPONSABILIDAD</a:t>
          </a:r>
          <a:endParaRPr lang="en-US" sz="1800" b="1">
            <a:solidFill>
              <a:schemeClr val="bg1"/>
            </a:solidFill>
          </a:endParaRPr>
        </a:p>
      </xdr:txBody>
    </xdr:sp>
    <xdr:clientData/>
  </xdr:twoCellAnchor>
  <xdr:twoCellAnchor editAs="oneCell">
    <xdr:from>
      <xdr:col>9</xdr:col>
      <xdr:colOff>110379</xdr:colOff>
      <xdr:row>4</xdr:row>
      <xdr:rowOff>23090</xdr:rowOff>
    </xdr:from>
    <xdr:to>
      <xdr:col>11</xdr:col>
      <xdr:colOff>398802</xdr:colOff>
      <xdr:row>7</xdr:row>
      <xdr:rowOff>100853</xdr:rowOff>
    </xdr:to>
    <xdr:pic>
      <xdr:nvPicPr>
        <xdr:cNvPr id="4" name="Picture 3">
          <a:extLst>
            <a:ext uri="{FF2B5EF4-FFF2-40B4-BE49-F238E27FC236}">
              <a16:creationId xmlns:a16="http://schemas.microsoft.com/office/drawing/2014/main" id="{C9292D23-1E97-4C76-A86C-BC3C8CA0EA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438" y="785090"/>
          <a:ext cx="1498658" cy="649263"/>
        </a:xfrm>
        <a:prstGeom prst="rect">
          <a:avLst/>
        </a:prstGeom>
        <a:solidFill>
          <a:schemeClr val="bg1"/>
        </a:solidFill>
      </xdr:spPr>
    </xdr:pic>
    <xdr:clientData/>
  </xdr:twoCellAnchor>
  <xdr:twoCellAnchor>
    <xdr:from>
      <xdr:col>13</xdr:col>
      <xdr:colOff>118533</xdr:colOff>
      <xdr:row>34</xdr:row>
      <xdr:rowOff>35984</xdr:rowOff>
    </xdr:from>
    <xdr:to>
      <xdr:col>20</xdr:col>
      <xdr:colOff>523875</xdr:colOff>
      <xdr:row>36</xdr:row>
      <xdr:rowOff>16277</xdr:rowOff>
    </xdr:to>
    <xdr:sp macro="" textlink="">
      <xdr:nvSpPr>
        <xdr:cNvPr id="5" name="TextBox 4">
          <a:extLst>
            <a:ext uri="{FF2B5EF4-FFF2-40B4-BE49-F238E27FC236}">
              <a16:creationId xmlns:a16="http://schemas.microsoft.com/office/drawing/2014/main" id="{046330F0-3CDD-4560-98CC-28963EE81828}"/>
            </a:ext>
          </a:extLst>
        </xdr:cNvPr>
        <xdr:cNvSpPr txBox="1"/>
      </xdr:nvSpPr>
      <xdr:spPr>
        <a:xfrm>
          <a:off x="8043333" y="6512984"/>
          <a:ext cx="4672542" cy="361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NOTIFICACIÓN DE FALLOS INFORMÁTICOS</a:t>
          </a:r>
          <a:endParaRPr lang="en-US" sz="14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oneCellAnchor>
    <xdr:from>
      <xdr:col>13</xdr:col>
      <xdr:colOff>32809</xdr:colOff>
      <xdr:row>35</xdr:row>
      <xdr:rowOff>162985</xdr:rowOff>
    </xdr:from>
    <xdr:ext cx="5682191" cy="968983"/>
    <xdr:sp macro="" textlink="">
      <xdr:nvSpPr>
        <xdr:cNvPr id="6" name="TextBox 5">
          <a:extLst>
            <a:ext uri="{FF2B5EF4-FFF2-40B4-BE49-F238E27FC236}">
              <a16:creationId xmlns:a16="http://schemas.microsoft.com/office/drawing/2014/main" id="{AC290F54-14F9-478F-9736-A453D4A8D64D}"/>
            </a:ext>
          </a:extLst>
        </xdr:cNvPr>
        <xdr:cNvSpPr txBox="1"/>
      </xdr:nvSpPr>
      <xdr:spPr>
        <a:xfrm>
          <a:off x="7957609" y="6830485"/>
          <a:ext cx="5682191" cy="968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2"/>
            </a:buBlip>
            <a:tabLst/>
            <a:defRPr/>
          </a:pPr>
          <a:r>
            <a:rPr lang="en-US" sz="1400" b="0" i="0" baseline="0">
              <a:solidFill>
                <a:schemeClr val="bg1"/>
              </a:solidFill>
              <a:effectLst/>
              <a:latin typeface="+mn-lt"/>
              <a:ea typeface="+mn-ea"/>
              <a:cs typeface="+mn-cs"/>
            </a:rPr>
            <a:t>Si detecta cualquier fallo en la herramienta, escriba a la siguiente dirección de correo electrónico: jaspersnetwork@eib.org indicando en el asunto «Excel tools bug reporting» (Notificación de fallos informáticos en herramientas de Excel).</a:t>
          </a:r>
        </a:p>
      </xdr:txBody>
    </xdr:sp>
    <xdr:clientData/>
  </xdr:oneCellAnchor>
  <xdr:twoCellAnchor>
    <xdr:from>
      <xdr:col>12</xdr:col>
      <xdr:colOff>609599</xdr:colOff>
      <xdr:row>33</xdr:row>
      <xdr:rowOff>95250</xdr:rowOff>
    </xdr:from>
    <xdr:to>
      <xdr:col>22</xdr:col>
      <xdr:colOff>276224</xdr:colOff>
      <xdr:row>41</xdr:row>
      <xdr:rowOff>7409</xdr:rowOff>
    </xdr:to>
    <xdr:sp macro="" textlink="">
      <xdr:nvSpPr>
        <xdr:cNvPr id="7" name="Rectangle 6">
          <a:extLst>
            <a:ext uri="{FF2B5EF4-FFF2-40B4-BE49-F238E27FC236}">
              <a16:creationId xmlns:a16="http://schemas.microsoft.com/office/drawing/2014/main" id="{FF3B2B1D-4AD5-424F-BBD9-2BC002735195}"/>
            </a:ext>
          </a:extLst>
        </xdr:cNvPr>
        <xdr:cNvSpPr/>
      </xdr:nvSpPr>
      <xdr:spPr>
        <a:xfrm>
          <a:off x="7924799" y="6381750"/>
          <a:ext cx="5762625" cy="1436159"/>
        </a:xfrm>
        <a:prstGeom prst="rect">
          <a:avLst/>
        </a:prstGeom>
        <a:noFill/>
        <a:ln w="7620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oneCellAnchor>
    <xdr:from>
      <xdr:col>2</xdr:col>
      <xdr:colOff>0</xdr:colOff>
      <xdr:row>6</xdr:row>
      <xdr:rowOff>0</xdr:rowOff>
    </xdr:from>
    <xdr:ext cx="5688666" cy="8331640"/>
    <xdr:sp macro="" textlink="">
      <xdr:nvSpPr>
        <xdr:cNvPr id="8" name="TextBox 7">
          <a:extLst>
            <a:ext uri="{FF2B5EF4-FFF2-40B4-BE49-F238E27FC236}">
              <a16:creationId xmlns:a16="http://schemas.microsoft.com/office/drawing/2014/main" id="{0CCE0D70-813E-4E05-9E5C-4A7F39AA4FF4}"/>
            </a:ext>
          </a:extLst>
        </xdr:cNvPr>
        <xdr:cNvSpPr txBox="1"/>
      </xdr:nvSpPr>
      <xdr:spPr>
        <a:xfrm>
          <a:off x="1210235" y="1143000"/>
          <a:ext cx="5688666" cy="8331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252000" indent="-252000" algn="l">
            <a:spcAft>
              <a:spcPts val="600"/>
            </a:spcAft>
            <a:buSzPct val="150000"/>
            <a:buFontTx/>
            <a:buBlip>
              <a:blip xmlns:r="http://schemas.openxmlformats.org/officeDocument/2006/relationships" r:embed="rId2"/>
            </a:buBlip>
          </a:pPr>
          <a:r>
            <a:rPr lang="en-US" sz="1400" b="1" i="0" u="sng" strike="noStrike" baseline="0">
              <a:solidFill>
                <a:schemeClr val="bg1"/>
              </a:solidFill>
              <a:latin typeface="+mn-lt"/>
              <a:ea typeface="+mn-ea"/>
              <a:cs typeface="+mn-cs"/>
            </a:rPr>
            <a:t>Versión de julio de 2025</a:t>
          </a:r>
        </a:p>
        <a:p>
          <a:pPr marL="252000" indent="-252000" algn="l">
            <a:spcAft>
              <a:spcPts val="600"/>
            </a:spcAft>
            <a:buSzPct val="150000"/>
            <a:buFontTx/>
            <a:buBlip>
              <a:blip xmlns:r="http://schemas.openxmlformats.org/officeDocument/2006/relationships" r:embed="rId2"/>
            </a:buBlip>
          </a:pPr>
          <a:endParaRPr lang="en-US" sz="1400" b="0" i="0" u="none" strike="noStrike" baseline="0">
            <a:solidFill>
              <a:schemeClr val="bg1"/>
            </a:solidFill>
            <a:latin typeface="+mn-lt"/>
            <a:ea typeface="+mn-ea"/>
            <a:cs typeface="+mn-cs"/>
          </a:endParaRP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Esta herramienta ha sido diseñada para pequeños proyectos y se proporciona de buena fe para ser utilizada bajo la responsabilidad del usuario.</a:t>
          </a: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El servicio de asesoramiento JASPERS del BEI no garantiza el carácter exacto o exhaustivo ni de la información incluida en esta herramienta ni de la evaluación realizada con esta herramienta. Tampoco asume responsabilidad jurídica alguna, directa o indirecta, por cualesquiera daños o pérdidas ocasionados o presuntamente ocasionados por o en conexión con el uso de la información incluida en esta herramienta. </a:t>
          </a: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La Comisión Europea no ha debatido ni aprobado formalmente esta herramienta. La evaluación resultante del uso de la herramienta no refleja necesariamente las opiniones de los socios del servicio de asesoramiento JASPERS del BEI (la Comisión Europea y el Banco Europeo de Inversiones).</a:t>
          </a: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El BEI se reserva los derechos de autor de esta herramienta en nombre del servicio de asesoramiento JASPERS del BEI. Por la presente se autoriza la distribución íntegra de esta herramienta con fines no comerciales y sin cargo alguno, siempre que se mencione al servicio de asesoramiento JASPERS del BEI.</a:t>
          </a:r>
          <a:r>
            <a:rPr lang="en-GB" sz="1100" b="0" i="0" u="none" strike="noStrike">
              <a:solidFill>
                <a:schemeClr val="dk1"/>
              </a:solidFill>
              <a:effectLst/>
              <a:latin typeface="+mn-lt"/>
              <a:ea typeface="+mn-ea"/>
              <a:cs typeface="+mn-cs"/>
            </a:rPr>
            <a:t> </a:t>
          </a:r>
          <a:r>
            <a:rPr lang="en-GB" sz="1400"/>
            <a:t> </a:t>
          </a:r>
          <a:r>
            <a:rPr lang="en-GB" sz="1100" b="0" i="0" u="none" strike="noStrike">
              <a:solidFill>
                <a:schemeClr val="dk1"/>
              </a:solidFill>
              <a:effectLst/>
              <a:latin typeface="+mn-lt"/>
              <a:ea typeface="+mn-ea"/>
              <a:cs typeface="+mn-cs"/>
            </a:rPr>
            <a:t> </a:t>
          </a:r>
          <a:r>
            <a:rPr lang="en-GB" sz="1400"/>
            <a:t> </a:t>
          </a:r>
          <a:r>
            <a:rPr lang="en-GB" sz="1100" b="0" i="0" u="none" strike="noStrike">
              <a:solidFill>
                <a:schemeClr val="dk1"/>
              </a:solidFill>
              <a:effectLst/>
              <a:latin typeface="+mn-lt"/>
              <a:ea typeface="+mn-ea"/>
              <a:cs typeface="+mn-cs"/>
            </a:rPr>
            <a:t> </a:t>
          </a:r>
          <a:r>
            <a:rPr lang="en-GB" sz="1400"/>
            <a:t> </a:t>
          </a:r>
          <a:r>
            <a:rPr lang="en-GB" sz="1100" b="0" i="0" u="none" strike="noStrike">
              <a:solidFill>
                <a:schemeClr val="dk1"/>
              </a:solidFill>
              <a:effectLst/>
              <a:latin typeface="+mn-lt"/>
              <a:ea typeface="+mn-ea"/>
              <a:cs typeface="+mn-cs"/>
            </a:rPr>
            <a:t> </a:t>
          </a:r>
          <a:r>
            <a:rPr lang="en-GB" sz="1400"/>
            <a:t> </a:t>
          </a:r>
        </a:p>
        <a:p>
          <a:pPr marL="252000" indent="-252000" algn="l">
            <a:spcAft>
              <a:spcPts val="600"/>
            </a:spcAft>
            <a:buSzPct val="150000"/>
            <a:buFontTx/>
            <a:buBlip>
              <a:blip xmlns:r="http://schemas.openxmlformats.org/officeDocument/2006/relationships" r:embed="rId2"/>
            </a:buBlip>
          </a:pPr>
          <a:r>
            <a:rPr lang="en-GB" sz="1400" b="0" i="0" u="none" strike="noStrike">
              <a:solidFill>
                <a:schemeClr val="bg1"/>
              </a:solidFill>
              <a:effectLst/>
              <a:latin typeface="+mn-lt"/>
              <a:ea typeface="+mn-ea"/>
              <a:cs typeface="+mn-cs"/>
            </a:rPr>
            <a:t>La herramienta realiza un análisis probabilístico  simplificado que considera la probabilidad de que se produzca el peligro más grave en la ubicación del proyecto.</a:t>
          </a:r>
          <a:r>
            <a:rPr lang="en-GB" sz="1400" b="0" i="0" u="none" strike="noStrike" baseline="0">
              <a:solidFill>
                <a:schemeClr val="bg1"/>
              </a:solidFill>
              <a:effectLst/>
              <a:latin typeface="+mn-lt"/>
              <a:ea typeface="+mn-ea"/>
              <a:cs typeface="+mn-cs"/>
            </a:rPr>
            <a:t> </a:t>
          </a:r>
          <a:r>
            <a:rPr lang="en-GB" sz="1400" b="0" i="0" u="none" strike="noStrike">
              <a:solidFill>
                <a:schemeClr val="bg1"/>
              </a:solidFill>
              <a:effectLst/>
              <a:latin typeface="+mn-lt"/>
              <a:ea typeface="+mn-ea"/>
              <a:cs typeface="+mn-cs"/>
            </a:rPr>
            <a:t>Utiliza un enfoque sencillo, aunque subjetivo, basado en indicadores para determinar los posibles peligros y riesgos climáticos. Se basa en pruebas empíricas, por lo que puede ser utilizada por personas que no son expertas en cuestiones climáticas. No obstante, no ofrece la solidez de un análisis cuantitativo de riesgos, en el que se evalúan pérdidas en elementos expuestos empleando métricas probabilísticas.                                                                                                              </a:t>
          </a: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La herramienta ha sido desarrollada en el programa Microsoft Excel y no ha sido probado —y, por lo tanto, podría no funcionar— en otras aplicaciones de hojas de cálculo.</a:t>
          </a:r>
          <a:r>
            <a:rPr lang="en-GB" sz="1400" b="0" i="0" u="none" strike="noStrike" baseline="0">
              <a:solidFill>
                <a:schemeClr val="bg1"/>
              </a:solidFill>
              <a:latin typeface="+mn-lt"/>
              <a:ea typeface="+mn-ea"/>
              <a:cs typeface="+mn-cs"/>
            </a:rPr>
            <a:t> </a:t>
          </a:r>
          <a:endParaRPr lang="en-US" sz="1100" b="0" i="0" u="none" strike="noStrike" baseline="0">
            <a:solidFill>
              <a:schemeClr val="bg1"/>
            </a:solidFill>
            <a:latin typeface="+mn-lt"/>
            <a:ea typeface="+mn-ea"/>
            <a:cs typeface="+mn-cs"/>
          </a:endParaRPr>
        </a:p>
      </xdr:txBody>
    </xdr:sp>
    <xdr:clientData/>
  </xdr:oneCellAnchor>
  <xdr:twoCellAnchor>
    <xdr:from>
      <xdr:col>13</xdr:col>
      <xdr:colOff>0</xdr:colOff>
      <xdr:row>16</xdr:row>
      <xdr:rowOff>70603</xdr:rowOff>
    </xdr:from>
    <xdr:to>
      <xdr:col>22</xdr:col>
      <xdr:colOff>295276</xdr:colOff>
      <xdr:row>22</xdr:row>
      <xdr:rowOff>134477</xdr:rowOff>
    </xdr:to>
    <xdr:sp macro="" textlink="">
      <xdr:nvSpPr>
        <xdr:cNvPr id="9" name="Rectangle 8">
          <a:extLst>
            <a:ext uri="{FF2B5EF4-FFF2-40B4-BE49-F238E27FC236}">
              <a16:creationId xmlns:a16="http://schemas.microsoft.com/office/drawing/2014/main" id="{8701C3D5-A228-4CB7-87BD-2E563EF75D89}"/>
            </a:ext>
          </a:extLst>
        </xdr:cNvPr>
        <xdr:cNvSpPr/>
      </xdr:nvSpPr>
      <xdr:spPr>
        <a:xfrm>
          <a:off x="7866529" y="3118603"/>
          <a:ext cx="5741335" cy="1206874"/>
        </a:xfrm>
        <a:prstGeom prst="rect">
          <a:avLst/>
        </a:prstGeom>
        <a:noFill/>
        <a:ln w="7620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oneCellAnchor>
    <xdr:from>
      <xdr:col>13</xdr:col>
      <xdr:colOff>76200</xdr:colOff>
      <xdr:row>16</xdr:row>
      <xdr:rowOff>110816</xdr:rowOff>
    </xdr:from>
    <xdr:ext cx="5638799" cy="1137556"/>
    <xdr:sp macro="" textlink="">
      <xdr:nvSpPr>
        <xdr:cNvPr id="10" name="TextBox 9">
          <a:extLst>
            <a:ext uri="{FF2B5EF4-FFF2-40B4-BE49-F238E27FC236}">
              <a16:creationId xmlns:a16="http://schemas.microsoft.com/office/drawing/2014/main" id="{BC1EC463-0A57-4637-934D-626CED610CAE}"/>
            </a:ext>
          </a:extLst>
        </xdr:cNvPr>
        <xdr:cNvSpPr txBox="1"/>
      </xdr:nvSpPr>
      <xdr:spPr>
        <a:xfrm>
          <a:off x="7942729" y="3158816"/>
          <a:ext cx="5638799" cy="11375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400" b="1">
              <a:solidFill>
                <a:schemeClr val="bg1"/>
              </a:solidFill>
              <a:effectLst/>
              <a:latin typeface="Roboto" panose="02000000000000000000" pitchFamily="2" charset="0"/>
              <a:ea typeface="Roboto" panose="02000000000000000000" pitchFamily="2" charset="0"/>
              <a:cs typeface="Roboto" panose="02000000000000000000" pitchFamily="2" charset="0"/>
            </a:rPr>
            <a:t>DEFINICIÓN DE PROYECTOS A PEQUEÑA ESCALA</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400">
            <a:solidFill>
              <a:schemeClr val="bg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En España la herramienta Excel se puede utilizar para edificios con un coste del proyecto &lt;10 000 000 EUR</a:t>
          </a:r>
        </a:p>
        <a:p>
          <a:endParaRPr lang="en-GB" sz="1100">
            <a:solidFill>
              <a:schemeClr val="bg1"/>
            </a:solidFill>
          </a:endParaRPr>
        </a:p>
      </xdr:txBody>
    </xdr:sp>
    <xdr:clientData/>
  </xdr:oneCellAnchor>
  <xdr:twoCellAnchor editAs="oneCell">
    <xdr:from>
      <xdr:col>6</xdr:col>
      <xdr:colOff>22411</xdr:colOff>
      <xdr:row>3</xdr:row>
      <xdr:rowOff>179295</xdr:rowOff>
    </xdr:from>
    <xdr:to>
      <xdr:col>8</xdr:col>
      <xdr:colOff>421266</xdr:colOff>
      <xdr:row>8</xdr:row>
      <xdr:rowOff>101190</xdr:rowOff>
    </xdr:to>
    <xdr:pic>
      <xdr:nvPicPr>
        <xdr:cNvPr id="11" name="Picture 10" descr="A logo with a flag and stars&#10;&#10;AI-generated content may be incorrect.">
          <a:extLst>
            <a:ext uri="{FF2B5EF4-FFF2-40B4-BE49-F238E27FC236}">
              <a16:creationId xmlns:a16="http://schemas.microsoft.com/office/drawing/2014/main" id="{8F24CBD1-3116-E41E-0BE7-CF83D8DA7E68}"/>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val="0"/>
            </a:ext>
          </a:extLst>
        </a:blip>
        <a:srcRect t="10997" b="8350"/>
        <a:stretch/>
      </xdr:blipFill>
      <xdr:spPr bwMode="auto">
        <a:xfrm>
          <a:off x="3653117" y="750795"/>
          <a:ext cx="1609090" cy="87439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45358</xdr:rowOff>
    </xdr:from>
    <xdr:to>
      <xdr:col>1</xdr:col>
      <xdr:colOff>3669</xdr:colOff>
      <xdr:row>99</xdr:row>
      <xdr:rowOff>25400</xdr:rowOff>
    </xdr:to>
    <xdr:sp macro="" textlink="">
      <xdr:nvSpPr>
        <xdr:cNvPr id="2" name="Rectangle 17">
          <a:extLst>
            <a:ext uri="{FF2B5EF4-FFF2-40B4-BE49-F238E27FC236}">
              <a16:creationId xmlns:a16="http://schemas.microsoft.com/office/drawing/2014/main" id="{D2EA4E8F-E649-4634-B25A-6EE143CF72C7}"/>
            </a:ext>
          </a:extLst>
        </xdr:cNvPr>
        <xdr:cNvSpPr/>
      </xdr:nvSpPr>
      <xdr:spPr>
        <a:xfrm>
          <a:off x="0" y="45358"/>
          <a:ext cx="2899269" cy="40721642"/>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231801</xdr:colOff>
      <xdr:row>2</xdr:row>
      <xdr:rowOff>388092</xdr:rowOff>
    </xdr:from>
    <xdr:to>
      <xdr:col>0</xdr:col>
      <xdr:colOff>2491857</xdr:colOff>
      <xdr:row>4</xdr:row>
      <xdr:rowOff>17727</xdr:rowOff>
    </xdr:to>
    <xdr:grpSp>
      <xdr:nvGrpSpPr>
        <xdr:cNvPr id="4" name="Group 3">
          <a:extLst>
            <a:ext uri="{FF2B5EF4-FFF2-40B4-BE49-F238E27FC236}">
              <a16:creationId xmlns:a16="http://schemas.microsoft.com/office/drawing/2014/main" id="{BC21A7BD-5EC3-4BB1-9624-DB9523E09106}"/>
            </a:ext>
          </a:extLst>
        </xdr:cNvPr>
        <xdr:cNvGrpSpPr/>
      </xdr:nvGrpSpPr>
      <xdr:grpSpPr>
        <a:xfrm>
          <a:off x="231801" y="1023092"/>
          <a:ext cx="2260056" cy="455135"/>
          <a:chOff x="168460" y="379876"/>
          <a:chExt cx="2141952" cy="435489"/>
        </a:xfrm>
      </xdr:grpSpPr>
      <xdr:grpSp>
        <xdr:nvGrpSpPr>
          <xdr:cNvPr id="7" name="Group 6">
            <a:extLst>
              <a:ext uri="{FF2B5EF4-FFF2-40B4-BE49-F238E27FC236}">
                <a16:creationId xmlns:a16="http://schemas.microsoft.com/office/drawing/2014/main" id="{78433D60-BD0C-4402-AFB0-FF1A8E7E92B5}"/>
              </a:ext>
            </a:extLst>
          </xdr:cNvPr>
          <xdr:cNvGrpSpPr/>
        </xdr:nvGrpSpPr>
        <xdr:grpSpPr>
          <a:xfrm>
            <a:off x="168460" y="379876"/>
            <a:ext cx="431173" cy="435489"/>
            <a:chOff x="1238250" y="942975"/>
            <a:chExt cx="533400" cy="533400"/>
          </a:xfrm>
        </xdr:grpSpPr>
        <xdr:sp macro="" textlink="">
          <xdr:nvSpPr>
            <xdr:cNvPr id="15" name="Rectangle: Rounded Corners 14">
              <a:hlinkClick xmlns:r="http://schemas.openxmlformats.org/officeDocument/2006/relationships" r:id="rId1"/>
              <a:extLst>
                <a:ext uri="{FF2B5EF4-FFF2-40B4-BE49-F238E27FC236}">
                  <a16:creationId xmlns:a16="http://schemas.microsoft.com/office/drawing/2014/main" id="{0AF65A6D-624F-CB3E-FF1B-AE19489871FE}"/>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6" name="Graphic 15" descr="Home with solid fill">
              <a:hlinkClick xmlns:r="http://schemas.openxmlformats.org/officeDocument/2006/relationships" r:id="rId1"/>
              <a:extLst>
                <a:ext uri="{FF2B5EF4-FFF2-40B4-BE49-F238E27FC236}">
                  <a16:creationId xmlns:a16="http://schemas.microsoft.com/office/drawing/2014/main" id="{74B4730F-982D-17E5-7AAC-1DD90BF8D7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8" name="Group 7">
            <a:extLst>
              <a:ext uri="{FF2B5EF4-FFF2-40B4-BE49-F238E27FC236}">
                <a16:creationId xmlns:a16="http://schemas.microsoft.com/office/drawing/2014/main" id="{67ADECAA-66E7-5B6B-7ACB-9E9B979626A2}"/>
              </a:ext>
            </a:extLst>
          </xdr:cNvPr>
          <xdr:cNvGrpSpPr/>
        </xdr:nvGrpSpPr>
        <xdr:grpSpPr>
          <a:xfrm>
            <a:off x="1258540" y="379876"/>
            <a:ext cx="1051872" cy="435489"/>
            <a:chOff x="1037919" y="109140"/>
            <a:chExt cx="1301261" cy="533400"/>
          </a:xfrm>
        </xdr:grpSpPr>
        <xdr:sp macro="" textlink="">
          <xdr:nvSpPr>
            <xdr:cNvPr id="11" name="Rectangle: Rounded Corners 10">
              <a:hlinkClick xmlns:r="http://schemas.openxmlformats.org/officeDocument/2006/relationships" r:id="rId4"/>
              <a:extLst>
                <a:ext uri="{FF2B5EF4-FFF2-40B4-BE49-F238E27FC236}">
                  <a16:creationId xmlns:a16="http://schemas.microsoft.com/office/drawing/2014/main" id="{968E9E26-731D-C23F-888E-F0910FFBE667}"/>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2" name="Arrow: Right 11">
              <a:hlinkClick xmlns:r="http://schemas.openxmlformats.org/officeDocument/2006/relationships" r:id="rId4"/>
              <a:extLst>
                <a:ext uri="{FF2B5EF4-FFF2-40B4-BE49-F238E27FC236}">
                  <a16:creationId xmlns:a16="http://schemas.microsoft.com/office/drawing/2014/main" id="{F379AEBF-37E3-ABB5-9EF7-436F657BF51C}"/>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3" name="Rectangle: Rounded Corners 12">
              <a:hlinkClick xmlns:r="http://schemas.openxmlformats.org/officeDocument/2006/relationships" r:id="rId5"/>
              <a:extLst>
                <a:ext uri="{FF2B5EF4-FFF2-40B4-BE49-F238E27FC236}">
                  <a16:creationId xmlns:a16="http://schemas.microsoft.com/office/drawing/2014/main" id="{061D270C-9594-2064-5A49-EA352A27DEFB}"/>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4" name="Arrow: Right 13">
              <a:hlinkClick xmlns:r="http://schemas.openxmlformats.org/officeDocument/2006/relationships" r:id="rId5"/>
              <a:extLst>
                <a:ext uri="{FF2B5EF4-FFF2-40B4-BE49-F238E27FC236}">
                  <a16:creationId xmlns:a16="http://schemas.microsoft.com/office/drawing/2014/main" id="{255A542B-BD55-C78D-B3D0-23435CAFD1D5}"/>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oneCellAnchor>
    <xdr:from>
      <xdr:col>0</xdr:col>
      <xdr:colOff>165100</xdr:colOff>
      <xdr:row>5</xdr:row>
      <xdr:rowOff>114300</xdr:rowOff>
    </xdr:from>
    <xdr:ext cx="2417825" cy="13970619"/>
    <xdr:sp macro="" textlink="">
      <xdr:nvSpPr>
        <xdr:cNvPr id="18" name="TextBox 2">
          <a:extLst>
            <a:ext uri="{FF2B5EF4-FFF2-40B4-BE49-F238E27FC236}">
              <a16:creationId xmlns:a16="http://schemas.microsoft.com/office/drawing/2014/main" id="{1DB5E6EB-9878-4753-9848-D46D51905981}"/>
            </a:ext>
          </a:extLst>
        </xdr:cNvPr>
        <xdr:cNvSpPr txBox="1"/>
      </xdr:nvSpPr>
      <xdr:spPr>
        <a:xfrm>
          <a:off x="165100" y="1876425"/>
          <a:ext cx="2417825" cy="139706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El objetivo de este paso es informar a los usuarios sobre la variedad de medidas de adaptación que pueden utilizarse para la protección de los edificios frente al cambio climático, en concreto frente a </a:t>
          </a:r>
          <a:r>
            <a:rPr lang="es-ES" sz="1100" b="0" baseline="0">
              <a:solidFill>
                <a:schemeClr val="bg1"/>
              </a:solidFill>
              <a:latin typeface="+mn-lt"/>
            </a:rPr>
            <a:t>temperaturas extremas e incendios forestales</a:t>
          </a:r>
          <a:r>
            <a:rPr lang="es-ES" sz="1100" b="0">
              <a:solidFill>
                <a:schemeClr val="bg1"/>
              </a:solidFill>
              <a:latin typeface="+mn-lt"/>
            </a:rPr>
            <a:t>. En el cuadro 4.2 figura una lista de medidas de adaptación. Cada medida de adaptación está vinculada</a:t>
          </a:r>
          <a:r>
            <a:rPr lang="es-ES" sz="1100" b="0" baseline="0">
              <a:solidFill>
                <a:schemeClr val="bg1"/>
              </a:solidFill>
              <a:latin typeface="+mn-lt"/>
            </a:rPr>
            <a:t> </a:t>
          </a:r>
          <a:r>
            <a:rPr lang="es-ES" sz="1100" b="0">
              <a:solidFill>
                <a:schemeClr val="bg1"/>
              </a:solidFill>
              <a:latin typeface="+mn-lt"/>
            </a:rPr>
            <a:t>a uno o varios de los componentes que se beneficiarán de su aplicación. Además, el cuadro proporciona una indicación del nivel de protección (bajo o alto) que puede aportar la medida de adaptación y una estimación indicativa del coste (caro o barato).</a:t>
          </a:r>
        </a:p>
        <a:p>
          <a:pPr marL="144000" indent="-144000" algn="l">
            <a:spcAft>
              <a:spcPts val="600"/>
            </a:spcAft>
            <a:buSzPct val="100000"/>
            <a:buFont typeface="+mj-lt"/>
            <a:buAutoNum type="arabicPeriod"/>
          </a:pPr>
          <a:r>
            <a:rPr lang="es-ES" sz="1100" b="0">
              <a:solidFill>
                <a:schemeClr val="bg1"/>
              </a:solidFill>
              <a:latin typeface="+mn-lt"/>
            </a:rPr>
            <a:t>Consulte el cuadro 4.2 para elaborar una estrategia de adaptación específica para el edificio que reduzca su riesgo. Para facilitar la consulta, el riesgo</a:t>
          </a:r>
          <a:r>
            <a:rPr lang="es-ES" sz="1100" b="0" baseline="0">
              <a:solidFill>
                <a:schemeClr val="bg1"/>
              </a:solidFill>
              <a:latin typeface="+mn-lt"/>
            </a:rPr>
            <a:t> de cada componente se</a:t>
          </a:r>
          <a:r>
            <a:rPr lang="es-ES" sz="1100" b="0">
              <a:solidFill>
                <a:schemeClr val="bg1"/>
              </a:solidFill>
              <a:latin typeface="+mn-lt"/>
            </a:rPr>
            <a:t> transfiere aquí automáticamente del paso anterior. Seleccione medidas que ofrezcan protección a componentes de riesgo alto o moderado. Otorgue prioridad a medidas que: (i) ofrecen mayor protección; (ii) pueden beneficiar a múltiples componentes; y (iii) son rentables. Introduzca la lista de medidas seleccionadas en la sección 4.2a.</a:t>
          </a:r>
        </a:p>
        <a:p>
          <a:pPr marL="144000" indent="-144000" algn="l">
            <a:spcAft>
              <a:spcPts val="600"/>
            </a:spcAft>
            <a:buSzPct val="100000"/>
            <a:buFont typeface="+mj-lt"/>
            <a:buAutoNum type="arabicPeriod"/>
          </a:pPr>
          <a:r>
            <a:rPr lang="es-ES" sz="1100" b="0">
              <a:solidFill>
                <a:schemeClr val="bg1"/>
              </a:solidFill>
              <a:latin typeface="+mn-lt"/>
            </a:rPr>
            <a:t>Antes de finalizar la decisión, determine si existen limitaciones específicas que impidan su aplicación. Anote su respuesta en la última columna del cuadro 4.2. Limitaciones a tener en cuenta: restricciones/reglamentos de planificación, limitaciones de espacio/tiempo, dificultades presupuestarias, falta de experiencia técnica, etc.</a:t>
          </a:r>
        </a:p>
        <a:p>
          <a:pPr marL="144000" indent="-144000" algn="l">
            <a:spcAft>
              <a:spcPts val="600"/>
            </a:spcAft>
            <a:buSzPct val="100000"/>
            <a:buFont typeface="+mj-lt"/>
            <a:buAutoNum type="arabicPeriod"/>
          </a:pPr>
          <a:r>
            <a:rPr lang="es-ES" sz="1100" b="0">
              <a:solidFill>
                <a:schemeClr val="bg1"/>
              </a:solidFill>
              <a:latin typeface="+mn-lt"/>
            </a:rPr>
            <a:t>Para cada componente del edificio, determine el nivel de protección que ofrece la estrategia de adaptación seleccionada e introduzca su respuesta en la sección 4.3a. En caso de que la selección incluya más de una medida, establezca un nivel de protección agregado teniendo en cuenta las complementariedades entre las medidas de adaptación y las características o limitaciones específicas del proyecto.</a:t>
          </a:r>
          <a:r>
            <a:rPr lang="es-ES" sz="1100" b="0" baseline="0">
              <a:solidFill>
                <a:schemeClr val="bg1"/>
              </a:solidFill>
              <a:latin typeface="+mn-lt"/>
            </a:rPr>
            <a:t> </a:t>
          </a:r>
        </a:p>
        <a:p>
          <a:pPr marL="144000" indent="-144000" algn="l">
            <a:spcAft>
              <a:spcPts val="600"/>
            </a:spcAft>
            <a:buSzPct val="100000"/>
            <a:buFont typeface="+mj-lt"/>
            <a:buAutoNum type="arabicPeriod"/>
          </a:pPr>
          <a:r>
            <a:rPr lang="es-ES" sz="1100" b="0">
              <a:solidFill>
                <a:schemeClr val="bg1"/>
              </a:solidFill>
              <a:latin typeface="+mn-lt"/>
            </a:rPr>
            <a:t>La puntuación final de riesgo de cada componente se mostrará en la sección 4.4a. Se considera que la protección frente al cambio climático ha tenido éxito cuando el riesgo residual de todos los componentes del edificio (tras la aplicación de las medidas de adaptación) es inferior</a:t>
          </a:r>
          <a:r>
            <a:rPr lang="es-ES" sz="1100" b="0" baseline="0">
              <a:solidFill>
                <a:schemeClr val="bg1"/>
              </a:solidFill>
              <a:latin typeface="+mn-lt"/>
            </a:rPr>
            <a:t> al riesgo mínimo aceptable (para el componente específico). </a:t>
          </a:r>
          <a:r>
            <a:rPr lang="es-ES" sz="1100" b="0">
              <a:solidFill>
                <a:schemeClr val="bg1"/>
              </a:solidFill>
              <a:latin typeface="+mn-lt"/>
            </a:rPr>
            <a:t>Si no es así, modifique pertinentemente la estrategia de adaptación y repita la evaluación. </a:t>
          </a:r>
        </a:p>
        <a:p>
          <a:pPr marL="144000" indent="-144000" algn="l">
            <a:spcAft>
              <a:spcPts val="600"/>
            </a:spcAft>
            <a:buSzPct val="100000"/>
            <a:buFont typeface="+mj-lt"/>
            <a:buAutoNum type="arabicPeriod"/>
          </a:pPr>
          <a:r>
            <a:rPr lang="es-ES" sz="1100" b="0">
              <a:solidFill>
                <a:schemeClr val="bg1"/>
              </a:solidFill>
              <a:latin typeface="+mn-lt"/>
            </a:rPr>
            <a:t>Repita el ejercicio de protección frente al cambio climático para el frío extremo (secciones 4.1b - 4.4b del cuadro 4.1). </a:t>
          </a:r>
        </a:p>
      </xdr:txBody>
    </xdr:sp>
    <xdr:clientData/>
  </xdr:oneCellAnchor>
  <xdr:twoCellAnchor>
    <xdr:from>
      <xdr:col>23</xdr:col>
      <xdr:colOff>565151</xdr:colOff>
      <xdr:row>18</xdr:row>
      <xdr:rowOff>74385</xdr:rowOff>
    </xdr:from>
    <xdr:to>
      <xdr:col>30</xdr:col>
      <xdr:colOff>587375</xdr:colOff>
      <xdr:row>27</xdr:row>
      <xdr:rowOff>350610</xdr:rowOff>
    </xdr:to>
    <xdr:sp macro="" textlink="">
      <xdr:nvSpPr>
        <xdr:cNvPr id="5" name="TextBox 3">
          <a:extLst>
            <a:ext uri="{FF2B5EF4-FFF2-40B4-BE49-F238E27FC236}">
              <a16:creationId xmlns:a16="http://schemas.microsoft.com/office/drawing/2014/main" id="{35F404F1-9529-4D7E-A53C-31E467F3387B}"/>
            </a:ext>
          </a:extLst>
        </xdr:cNvPr>
        <xdr:cNvSpPr txBox="1"/>
      </xdr:nvSpPr>
      <xdr:spPr>
        <a:xfrm>
          <a:off x="36061651" y="5995760"/>
          <a:ext cx="6515099" cy="3086100"/>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23</xdr:col>
      <xdr:colOff>683079</xdr:colOff>
      <xdr:row>19</xdr:row>
      <xdr:rowOff>51707</xdr:rowOff>
    </xdr:from>
    <xdr:to>
      <xdr:col>30</xdr:col>
      <xdr:colOff>431699</xdr:colOff>
      <xdr:row>27</xdr:row>
      <xdr:rowOff>264432</xdr:rowOff>
    </xdr:to>
    <xdr:sp macro="" textlink="">
      <xdr:nvSpPr>
        <xdr:cNvPr id="6" name="TextBox 5">
          <a:extLst>
            <a:ext uri="{FF2B5EF4-FFF2-40B4-BE49-F238E27FC236}">
              <a16:creationId xmlns:a16="http://schemas.microsoft.com/office/drawing/2014/main" id="{390DBE13-68B7-4B10-897B-AC451D248052}"/>
            </a:ext>
          </a:extLst>
        </xdr:cNvPr>
        <xdr:cNvSpPr txBox="1"/>
      </xdr:nvSpPr>
      <xdr:spPr>
        <a:xfrm>
          <a:off x="36179579" y="6163582"/>
          <a:ext cx="6241495" cy="283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a:t>NOTA SOBRE EL NIVEL DE EFICIENCIA</a:t>
          </a:r>
        </a:p>
        <a:p>
          <a:pPr lvl="0"/>
          <a:r>
            <a:rPr lang="es-ES" sz="1200">
              <a:solidFill>
                <a:schemeClr val="accent1">
                  <a:lumMod val="75000"/>
                </a:schemeClr>
              </a:solidFill>
              <a:effectLst/>
              <a:latin typeface="+mn-lt"/>
              <a:ea typeface="+mn-ea"/>
              <a:cs typeface="+mn-cs"/>
            </a:rPr>
            <a:t>Si más de una medida de adaptación es aplicable a un componente específico, podría utilizarse la siguiente regla general para determinar el nivel de eficiencia agregado. </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al menos una medida de adaptación seleccionada ofrece un alto nivel de protección.</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se han prescrito varias medidas de adaptación de «baja protección» y</a:t>
          </a:r>
          <a:r>
            <a:rPr lang="es-ES" sz="1200" baseline="0">
              <a:solidFill>
                <a:schemeClr val="accent1">
                  <a:lumMod val="75000"/>
                </a:schemeClr>
              </a:solidFill>
              <a:effectLst/>
              <a:latin typeface="+mn-lt"/>
              <a:ea typeface="+mn-ea"/>
              <a:cs typeface="+mn-cs"/>
            </a:rPr>
            <a:t> existen </a:t>
          </a:r>
          <a:r>
            <a:rPr lang="es-ES" sz="1200">
              <a:solidFill>
                <a:schemeClr val="accent1">
                  <a:lumMod val="75000"/>
                </a:schemeClr>
              </a:solidFill>
              <a:effectLst/>
              <a:latin typeface="+mn-lt"/>
              <a:ea typeface="+mn-ea"/>
              <a:cs typeface="+mn-cs"/>
            </a:rPr>
            <a:t>interacciones positivas entre las medidas de adaptación seleccionadas (p. ej., el rendimiento de una medida mejora gracias a la existencia de otra medida</a:t>
          </a:r>
          <a:r>
            <a:rPr lang="es-ES" sz="1200" baseline="0">
              <a:solidFill>
                <a:schemeClr val="accent1">
                  <a:lumMod val="75000"/>
                </a:schemeClr>
              </a:solidFill>
              <a:effectLst/>
              <a:latin typeface="+mn-lt"/>
              <a:ea typeface="+mn-ea"/>
              <a:cs typeface="+mn-cs"/>
            </a:rPr>
            <a:t>. A título de ejemplo: </a:t>
          </a:r>
          <a:r>
            <a:rPr lang="es-ES" sz="1200">
              <a:solidFill>
                <a:schemeClr val="accent1">
                  <a:lumMod val="75000"/>
                </a:schemeClr>
              </a:solidFill>
              <a:effectLst/>
              <a:latin typeface="+mn-lt"/>
              <a:ea typeface="+mn-ea"/>
              <a:cs typeface="+mn-cs"/>
            </a:rPr>
            <a:t>combinación de alerta temprana y seguimiento).</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BAJO</a:t>
          </a:r>
          <a:r>
            <a:rPr lang="es-ES" sz="1200">
              <a:solidFill>
                <a:schemeClr val="accent1">
                  <a:lumMod val="75000"/>
                </a:schemeClr>
              </a:solidFill>
              <a:effectLst/>
              <a:latin typeface="+mn-lt"/>
              <a:ea typeface="+mn-ea"/>
              <a:cs typeface="+mn-cs"/>
            </a:rPr>
            <a:t>» en todos los demás casos.</a:t>
          </a:r>
        </a:p>
        <a:p>
          <a:pPr lvl="0"/>
          <a:endParaRPr/>
        </a:p>
        <a:p>
          <a:pPr marL="0" indent="0" algn="l">
            <a:spcAft>
              <a:spcPts val="1200"/>
            </a:spcAft>
            <a:buSzPct val="150000"/>
            <a:buFont typeface="Arial" panose="020B0604020202020204" pitchFamily="34" charset="0"/>
            <a:buNone/>
          </a:pPr>
          <a:r>
            <a:rPr lang="es-ES" sz="1200">
              <a:solidFill>
                <a:schemeClr val="accent1">
                  <a:lumMod val="75000"/>
                </a:schemeClr>
              </a:solidFill>
              <a:effectLst/>
              <a:latin typeface="+mn-lt"/>
              <a:ea typeface="+mn-ea"/>
              <a:cs typeface="+mn-cs"/>
            </a:rPr>
            <a:t>Deje</a:t>
          </a:r>
          <a:r>
            <a:rPr lang="es-ES" sz="1200" baseline="0">
              <a:solidFill>
                <a:schemeClr val="accent1">
                  <a:lumMod val="75000"/>
                </a:schemeClr>
              </a:solidFill>
              <a:effectLst/>
              <a:latin typeface="+mn-lt"/>
              <a:ea typeface="+mn-ea"/>
              <a:cs typeface="+mn-cs"/>
            </a:rPr>
            <a:t> en blanco si ninguna medida de adaptación resulta aplicable.</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22</xdr:col>
      <xdr:colOff>92075</xdr:colOff>
      <xdr:row>41</xdr:row>
      <xdr:rowOff>174625</xdr:rowOff>
    </xdr:from>
    <xdr:to>
      <xdr:col>23</xdr:col>
      <xdr:colOff>426893</xdr:colOff>
      <xdr:row>41</xdr:row>
      <xdr:rowOff>174625</xdr:rowOff>
    </xdr:to>
    <xdr:cxnSp macro="">
      <xdr:nvCxnSpPr>
        <xdr:cNvPr id="9" name="Ευθύγραμμο βέλος σύνδεσης 8">
          <a:extLst>
            <a:ext uri="{FF2B5EF4-FFF2-40B4-BE49-F238E27FC236}">
              <a16:creationId xmlns:a16="http://schemas.microsoft.com/office/drawing/2014/main" id="{DEA12C73-B4AB-4085-A21D-E8F6B583A351}"/>
            </a:ext>
          </a:extLst>
        </xdr:cNvPr>
        <xdr:cNvCxnSpPr/>
      </xdr:nvCxnSpPr>
      <xdr:spPr>
        <a:xfrm flipH="1">
          <a:off x="35461575" y="13557250"/>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543378</xdr:colOff>
      <xdr:row>36</xdr:row>
      <xdr:rowOff>303440</xdr:rowOff>
    </xdr:from>
    <xdr:to>
      <xdr:col>30</xdr:col>
      <xdr:colOff>412750</xdr:colOff>
      <xdr:row>43</xdr:row>
      <xdr:rowOff>375104</xdr:rowOff>
    </xdr:to>
    <xdr:sp macro="" textlink="">
      <xdr:nvSpPr>
        <xdr:cNvPr id="10" name="TextBox 3">
          <a:extLst>
            <a:ext uri="{FF2B5EF4-FFF2-40B4-BE49-F238E27FC236}">
              <a16:creationId xmlns:a16="http://schemas.microsoft.com/office/drawing/2014/main" id="{9FD66FD7-870E-41FB-9115-78B7853EDA73}"/>
            </a:ext>
          </a:extLst>
        </xdr:cNvPr>
        <xdr:cNvSpPr txBox="1"/>
      </xdr:nvSpPr>
      <xdr:spPr>
        <a:xfrm>
          <a:off x="36039878" y="12098565"/>
          <a:ext cx="6362247" cy="2929164"/>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23</xdr:col>
      <xdr:colOff>631371</xdr:colOff>
      <xdr:row>37</xdr:row>
      <xdr:rowOff>268969</xdr:rowOff>
    </xdr:from>
    <xdr:to>
      <xdr:col>30</xdr:col>
      <xdr:colOff>370466</xdr:colOff>
      <xdr:row>44</xdr:row>
      <xdr:rowOff>22679</xdr:rowOff>
    </xdr:to>
    <xdr:sp macro="" textlink="">
      <xdr:nvSpPr>
        <xdr:cNvPr id="17" name="TextBox 16">
          <a:extLst>
            <a:ext uri="{FF2B5EF4-FFF2-40B4-BE49-F238E27FC236}">
              <a16:creationId xmlns:a16="http://schemas.microsoft.com/office/drawing/2014/main" id="{B349E02B-9AB5-4A42-9502-A64267F73DB8}"/>
            </a:ext>
          </a:extLst>
        </xdr:cNvPr>
        <xdr:cNvSpPr txBox="1"/>
      </xdr:nvSpPr>
      <xdr:spPr>
        <a:xfrm>
          <a:off x="36127871" y="12381594"/>
          <a:ext cx="6231970" cy="26905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a:t>NOTA SOBRE EL NIVEL DE EFICIENCIA</a:t>
          </a:r>
        </a:p>
        <a:p>
          <a:pPr lvl="0"/>
          <a:r>
            <a:rPr lang="es-ES" sz="1200">
              <a:solidFill>
                <a:schemeClr val="accent1">
                  <a:lumMod val="75000"/>
                </a:schemeClr>
              </a:solidFill>
              <a:effectLst/>
              <a:latin typeface="+mn-lt"/>
              <a:ea typeface="+mn-ea"/>
              <a:cs typeface="+mn-cs"/>
            </a:rPr>
            <a:t>Si más de una medida de adaptación es aplicable a un componente específico, podría utilizarse la siguiente regla general para determinar el nivel de eficiencia agregado. </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al menos una medida de adaptación seleccionada ofrece un alto nivel de protección.</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se han prescrito varias medidas de adaptación de «baja protección» y</a:t>
          </a:r>
          <a:r>
            <a:rPr lang="es-ES" sz="1200" baseline="0">
              <a:solidFill>
                <a:schemeClr val="accent1">
                  <a:lumMod val="75000"/>
                </a:schemeClr>
              </a:solidFill>
              <a:effectLst/>
              <a:latin typeface="+mn-lt"/>
              <a:ea typeface="+mn-ea"/>
              <a:cs typeface="+mn-cs"/>
            </a:rPr>
            <a:t> existen </a:t>
          </a:r>
          <a:r>
            <a:rPr lang="es-ES" sz="1200">
              <a:solidFill>
                <a:schemeClr val="accent1">
                  <a:lumMod val="75000"/>
                </a:schemeClr>
              </a:solidFill>
              <a:effectLst/>
              <a:latin typeface="+mn-lt"/>
              <a:ea typeface="+mn-ea"/>
              <a:cs typeface="+mn-cs"/>
            </a:rPr>
            <a:t>interacciones positivas entre las medidas de adaptación seleccionadas (p. ej., el rendimiento de una medida mejora gracias a la existencia de otra medida</a:t>
          </a:r>
          <a:r>
            <a:rPr lang="es-ES" sz="1200" baseline="0">
              <a:solidFill>
                <a:schemeClr val="accent1">
                  <a:lumMod val="75000"/>
                </a:schemeClr>
              </a:solidFill>
              <a:effectLst/>
              <a:latin typeface="+mn-lt"/>
              <a:ea typeface="+mn-ea"/>
              <a:cs typeface="+mn-cs"/>
            </a:rPr>
            <a:t>. A título de ejemplo: </a:t>
          </a:r>
          <a:r>
            <a:rPr lang="es-ES" sz="1200">
              <a:solidFill>
                <a:schemeClr val="accent1">
                  <a:lumMod val="75000"/>
                </a:schemeClr>
              </a:solidFill>
              <a:effectLst/>
              <a:latin typeface="+mn-lt"/>
              <a:ea typeface="+mn-ea"/>
              <a:cs typeface="+mn-cs"/>
            </a:rPr>
            <a:t>combinación de alerta temprana y seguimiento).</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BAJO</a:t>
          </a:r>
          <a:r>
            <a:rPr lang="es-ES" sz="1200">
              <a:solidFill>
                <a:schemeClr val="accent1">
                  <a:lumMod val="75000"/>
                </a:schemeClr>
              </a:solidFill>
              <a:effectLst/>
              <a:latin typeface="+mn-lt"/>
              <a:ea typeface="+mn-ea"/>
              <a:cs typeface="+mn-cs"/>
            </a:rPr>
            <a:t>» en todos los demás casos.</a:t>
          </a:r>
        </a:p>
        <a:p>
          <a:pPr lvl="0"/>
          <a:endParaRPr/>
        </a:p>
        <a:p>
          <a:pPr marL="0" indent="0" algn="l">
            <a:spcAft>
              <a:spcPts val="1200"/>
            </a:spcAft>
            <a:buSzPct val="150000"/>
            <a:buFont typeface="Arial" panose="020B0604020202020204" pitchFamily="34" charset="0"/>
            <a:buNone/>
          </a:pPr>
          <a:r>
            <a:rPr lang="es-ES" sz="1200">
              <a:solidFill>
                <a:schemeClr val="accent1">
                  <a:lumMod val="75000"/>
                </a:schemeClr>
              </a:solidFill>
              <a:effectLst/>
              <a:latin typeface="+mn-lt"/>
              <a:ea typeface="+mn-ea"/>
              <a:cs typeface="+mn-cs"/>
            </a:rPr>
            <a:t>Deje</a:t>
          </a:r>
          <a:r>
            <a:rPr lang="es-ES" sz="1200" baseline="0">
              <a:solidFill>
                <a:schemeClr val="accent1">
                  <a:lumMod val="75000"/>
                </a:schemeClr>
              </a:solidFill>
              <a:effectLst/>
              <a:latin typeface="+mn-lt"/>
              <a:ea typeface="+mn-ea"/>
              <a:cs typeface="+mn-cs"/>
            </a:rPr>
            <a:t> en blanco si ninguna medida de adaptación resulta aplicable.</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22</xdr:col>
      <xdr:colOff>79375</xdr:colOff>
      <xdr:row>24</xdr:row>
      <xdr:rowOff>66675</xdr:rowOff>
    </xdr:from>
    <xdr:to>
      <xdr:col>23</xdr:col>
      <xdr:colOff>414193</xdr:colOff>
      <xdr:row>24</xdr:row>
      <xdr:rowOff>66675</xdr:rowOff>
    </xdr:to>
    <xdr:cxnSp macro="">
      <xdr:nvCxnSpPr>
        <xdr:cNvPr id="3" name="Ευθύγραμμο βέλος σύνδεσης 2">
          <a:extLst>
            <a:ext uri="{FF2B5EF4-FFF2-40B4-BE49-F238E27FC236}">
              <a16:creationId xmlns:a16="http://schemas.microsoft.com/office/drawing/2014/main" id="{7E9177F2-3CD9-4C83-BCE1-2E6B06E74A2A}"/>
            </a:ext>
          </a:extLst>
        </xdr:cNvPr>
        <xdr:cNvCxnSpPr/>
      </xdr:nvCxnSpPr>
      <xdr:spPr>
        <a:xfrm flipH="1">
          <a:off x="35448875" y="7400925"/>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2148</xdr:colOff>
      <xdr:row>28</xdr:row>
      <xdr:rowOff>94334</xdr:rowOff>
    </xdr:to>
    <xdr:grpSp>
      <xdr:nvGrpSpPr>
        <xdr:cNvPr id="2" name="Group 6">
          <a:extLst>
            <a:ext uri="{FF2B5EF4-FFF2-40B4-BE49-F238E27FC236}">
              <a16:creationId xmlns:a16="http://schemas.microsoft.com/office/drawing/2014/main" id="{E8CCE61A-34D2-4F5B-9589-F937A5A9FE5B}"/>
            </a:ext>
          </a:extLst>
        </xdr:cNvPr>
        <xdr:cNvGrpSpPr/>
      </xdr:nvGrpSpPr>
      <xdr:grpSpPr>
        <a:xfrm>
          <a:off x="0" y="0"/>
          <a:ext cx="2770001" cy="12107040"/>
          <a:chOff x="11907" y="199719"/>
          <a:chExt cx="2784141" cy="12153399"/>
        </a:xfrm>
      </xdr:grpSpPr>
      <xdr:sp macro="" textlink="">
        <xdr:nvSpPr>
          <xdr:cNvPr id="3" name="Rectangle 7">
            <a:extLst>
              <a:ext uri="{FF2B5EF4-FFF2-40B4-BE49-F238E27FC236}">
                <a16:creationId xmlns:a16="http://schemas.microsoft.com/office/drawing/2014/main" id="{6C26C35A-2A6F-514F-763B-C7420DECCB6F}"/>
              </a:ext>
            </a:extLst>
          </xdr:cNvPr>
          <xdr:cNvSpPr/>
        </xdr:nvSpPr>
        <xdr:spPr>
          <a:xfrm>
            <a:off x="11907" y="199719"/>
            <a:ext cx="2784141" cy="12153399"/>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 name="TextBox 8">
            <a:extLst>
              <a:ext uri="{FF2B5EF4-FFF2-40B4-BE49-F238E27FC236}">
                <a16:creationId xmlns:a16="http://schemas.microsoft.com/office/drawing/2014/main" id="{39C581DF-F4D3-0F35-311F-239136F25C4D}"/>
              </a:ext>
            </a:extLst>
          </xdr:cNvPr>
          <xdr:cNvSpPr txBox="1"/>
        </xdr:nvSpPr>
        <xdr:spPr>
          <a:xfrm>
            <a:off x="159408" y="1101624"/>
            <a:ext cx="2291476" cy="6851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Responda a las preguntas P1.1 a P1.3 del cuadro 1.1 para evaluar la exposición de la instalación a vientos extremos y huracanes. Determine si las condiciones descritas son aplicables a la zona de interés y facilite la puntuación correspondiente. La puntuación de exposición se calculará automáticamente como la media de las puntuaciones individuales - Resultado [a]. </a:t>
            </a:r>
          </a:p>
          <a:p>
            <a:pPr marL="144000" indent="-144000" algn="l">
              <a:spcAft>
                <a:spcPts val="600"/>
              </a:spcAft>
              <a:buSzPct val="100000"/>
              <a:buFont typeface="+mj-lt"/>
              <a:buAutoNum type="arabicPeriod"/>
            </a:pPr>
            <a:r>
              <a:rPr lang="es-ES" sz="1100" b="0">
                <a:solidFill>
                  <a:schemeClr val="bg1"/>
                </a:solidFill>
                <a:latin typeface="+mn-lt"/>
              </a:rPr>
              <a:t>Consulte las proyecciones climáticas regionales del IPCC sobre vientos extremos (https://interactive-atlas.ipcc.ch) para determinar cómo se prevé que cambien en el futuro los niveles de exposición (debido al cambio climático) y calcular un multiplicador del cambio climático. Asigne una puntuación superior a 1 si se espera que la región experimente vientos más fuertes o inferior a 1 si se prevé que los vientos extremos ocurran con menor frecuencia. </a:t>
            </a:r>
          </a:p>
          <a:p>
            <a:pPr marL="144000" indent="-144000" algn="l">
              <a:spcAft>
                <a:spcPts val="600"/>
              </a:spcAft>
              <a:buSzPct val="100000"/>
              <a:buFont typeface="+mj-lt"/>
              <a:buAutoNum type="arabicPeriod"/>
            </a:pPr>
            <a:r>
              <a:rPr lang="es-ES" sz="1100" b="0">
                <a:solidFill>
                  <a:schemeClr val="bg1"/>
                </a:solidFill>
                <a:latin typeface="+mn-lt"/>
              </a:rPr>
              <a:t>Los niveles de exposición actualizados (representativos de las condiciones climáticas futuras) se calcularán automáticamente - Resultado [b]. La puntuación máxima de la exposición (actual y futura) se transferirá al paso 3 para que se tenga en cuenta en la evaluación de la vulnerabilidad. </a:t>
            </a:r>
          </a:p>
        </xdr:txBody>
      </xdr:sp>
      <xdr:grpSp>
        <xdr:nvGrpSpPr>
          <xdr:cNvPr id="20" name="Group 9">
            <a:extLst>
              <a:ext uri="{FF2B5EF4-FFF2-40B4-BE49-F238E27FC236}">
                <a16:creationId xmlns:a16="http://schemas.microsoft.com/office/drawing/2014/main" id="{1EBC7E8A-F6AB-B90F-D88D-3F1F005B4070}"/>
              </a:ext>
            </a:extLst>
          </xdr:cNvPr>
          <xdr:cNvGrpSpPr/>
        </xdr:nvGrpSpPr>
        <xdr:grpSpPr>
          <a:xfrm>
            <a:off x="168460" y="379876"/>
            <a:ext cx="431173" cy="435489"/>
            <a:chOff x="1238250" y="942975"/>
            <a:chExt cx="533400" cy="533400"/>
          </a:xfrm>
        </xdr:grpSpPr>
        <xdr:sp macro="" textlink="">
          <xdr:nvSpPr>
            <xdr:cNvPr id="21" name="Rectangle: Rounded Corners 17">
              <a:hlinkClick xmlns:r="http://schemas.openxmlformats.org/officeDocument/2006/relationships" r:id="rId1"/>
              <a:extLst>
                <a:ext uri="{FF2B5EF4-FFF2-40B4-BE49-F238E27FC236}">
                  <a16:creationId xmlns:a16="http://schemas.microsoft.com/office/drawing/2014/main" id="{D1368105-25DF-2312-6805-C5A7B5782B18}"/>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22" name="Graphic 18" descr="Home with solid fill">
              <a:hlinkClick xmlns:r="http://schemas.openxmlformats.org/officeDocument/2006/relationships" r:id="rId1"/>
              <a:extLst>
                <a:ext uri="{FF2B5EF4-FFF2-40B4-BE49-F238E27FC236}">
                  <a16:creationId xmlns:a16="http://schemas.microsoft.com/office/drawing/2014/main" id="{3B1B6017-07DC-AEC5-5274-1FCDAD54ED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23" name="Group 10">
            <a:extLst>
              <a:ext uri="{FF2B5EF4-FFF2-40B4-BE49-F238E27FC236}">
                <a16:creationId xmlns:a16="http://schemas.microsoft.com/office/drawing/2014/main" id="{739F84F8-4E1A-E087-FE5C-0E08FBFE15D3}"/>
              </a:ext>
            </a:extLst>
          </xdr:cNvPr>
          <xdr:cNvGrpSpPr/>
        </xdr:nvGrpSpPr>
        <xdr:grpSpPr>
          <a:xfrm>
            <a:off x="1258540" y="379876"/>
            <a:ext cx="1051872" cy="435489"/>
            <a:chOff x="1037919" y="109140"/>
            <a:chExt cx="1301261" cy="533400"/>
          </a:xfrm>
        </xdr:grpSpPr>
        <xdr:sp macro="" textlink="">
          <xdr:nvSpPr>
            <xdr:cNvPr id="24" name="Rectangle: Rounded Corners 13">
              <a:hlinkClick xmlns:r="http://schemas.openxmlformats.org/officeDocument/2006/relationships" r:id="rId4"/>
              <a:extLst>
                <a:ext uri="{FF2B5EF4-FFF2-40B4-BE49-F238E27FC236}">
                  <a16:creationId xmlns:a16="http://schemas.microsoft.com/office/drawing/2014/main" id="{B4723063-7BDF-BFF4-506F-3C54648AD68D}"/>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Arrow: Right 14">
              <a:hlinkClick xmlns:r="http://schemas.openxmlformats.org/officeDocument/2006/relationships" r:id="rId4"/>
              <a:extLst>
                <a:ext uri="{FF2B5EF4-FFF2-40B4-BE49-F238E27FC236}">
                  <a16:creationId xmlns:a16="http://schemas.microsoft.com/office/drawing/2014/main" id="{BD2BB023-62FD-895E-4250-13F710B9775B}"/>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6" name="Rectangle: Rounded Corners 15">
              <a:hlinkClick xmlns:r="http://schemas.openxmlformats.org/officeDocument/2006/relationships" r:id="rId5"/>
              <a:extLst>
                <a:ext uri="{FF2B5EF4-FFF2-40B4-BE49-F238E27FC236}">
                  <a16:creationId xmlns:a16="http://schemas.microsoft.com/office/drawing/2014/main" id="{61CCE499-BCCB-E8A0-B617-D3367991DEF7}"/>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7" name="Arrow: Right 16">
              <a:hlinkClick xmlns:r="http://schemas.openxmlformats.org/officeDocument/2006/relationships" r:id="rId5"/>
              <a:extLst>
                <a:ext uri="{FF2B5EF4-FFF2-40B4-BE49-F238E27FC236}">
                  <a16:creationId xmlns:a16="http://schemas.microsoft.com/office/drawing/2014/main" id="{D6B24CF2-5019-A783-356E-2423756508F3}"/>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28" name="TextBox 11">
            <a:extLst>
              <a:ext uri="{FF2B5EF4-FFF2-40B4-BE49-F238E27FC236}">
                <a16:creationId xmlns:a16="http://schemas.microsoft.com/office/drawing/2014/main" id="{0ABE39A2-DD61-9C9F-3022-083644F65667}"/>
              </a:ext>
            </a:extLst>
          </xdr:cNvPr>
          <xdr:cNvSpPr txBox="1"/>
        </xdr:nvSpPr>
        <xdr:spPr>
          <a:xfrm>
            <a:off x="609298" y="8198948"/>
            <a:ext cx="1275455" cy="585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1050" b="1" i="0" u="none" strike="noStrike" baseline="0">
                <a:solidFill>
                  <a:schemeClr val="bg1"/>
                </a:solidFill>
                <a:latin typeface="+mn-lt"/>
                <a:ea typeface="+mn-ea"/>
                <a:cs typeface="+mn-cs"/>
              </a:rPr>
              <a:t>DEFINICIÓN DE NIVEL DE EXPOSICIÓN</a:t>
            </a:r>
          </a:p>
        </xdr:txBody>
      </xdr:sp>
      <xdr:pic>
        <xdr:nvPicPr>
          <xdr:cNvPr id="29" name="Picture 12">
            <a:extLst>
              <a:ext uri="{FF2B5EF4-FFF2-40B4-BE49-F238E27FC236}">
                <a16:creationId xmlns:a16="http://schemas.microsoft.com/office/drawing/2014/main" id="{20A5058E-5E82-8FBF-0541-4CABD9F920E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39497" y="9047691"/>
            <a:ext cx="2503713" cy="2618961"/>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2779526</xdr:colOff>
      <xdr:row>48</xdr:row>
      <xdr:rowOff>115456</xdr:rowOff>
    </xdr:to>
    <xdr:sp macro="" textlink="">
      <xdr:nvSpPr>
        <xdr:cNvPr id="3" name="Rectangle 6">
          <a:extLst>
            <a:ext uri="{FF2B5EF4-FFF2-40B4-BE49-F238E27FC236}">
              <a16:creationId xmlns:a16="http://schemas.microsoft.com/office/drawing/2014/main" id="{41917B2D-2A05-0433-F090-9246AC98F322}"/>
            </a:ext>
          </a:extLst>
        </xdr:cNvPr>
        <xdr:cNvSpPr/>
      </xdr:nvSpPr>
      <xdr:spPr>
        <a:xfrm>
          <a:off x="0" y="0"/>
          <a:ext cx="2779526" cy="22352001"/>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147257</xdr:colOff>
      <xdr:row>2</xdr:row>
      <xdr:rowOff>474014</xdr:rowOff>
    </xdr:from>
    <xdr:ext cx="2287678" cy="17831676"/>
    <xdr:sp macro="" textlink="">
      <xdr:nvSpPr>
        <xdr:cNvPr id="4" name="TextBox 7">
          <a:extLst>
            <a:ext uri="{FF2B5EF4-FFF2-40B4-BE49-F238E27FC236}">
              <a16:creationId xmlns:a16="http://schemas.microsoft.com/office/drawing/2014/main" id="{CDF5DB13-BD09-588A-F76D-E8854DB848C0}"/>
            </a:ext>
          </a:extLst>
        </xdr:cNvPr>
        <xdr:cNvSpPr txBox="1"/>
      </xdr:nvSpPr>
      <xdr:spPr>
        <a:xfrm>
          <a:off x="147257" y="923050"/>
          <a:ext cx="2287678" cy="17831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s-ES" sz="1100" b="1" i="0" baseline="0">
              <a:solidFill>
                <a:schemeClr val="bg1"/>
              </a:solidFill>
              <a:effectLst/>
              <a:latin typeface="+mn-lt"/>
              <a:ea typeface="+mn-ea"/>
              <a:cs typeface="+mn-cs"/>
            </a:rPr>
            <a:t>Instrucciones</a:t>
          </a:r>
        </a:p>
        <a:p>
          <a:pPr eaLnBrk="1" fontAlgn="auto" latinLnBrk="0" hangingPunct="1"/>
          <a:r>
            <a:rPr lang="es-ES" sz="1100" b="0">
              <a:solidFill>
                <a:schemeClr val="bg1"/>
              </a:solidFill>
              <a:effectLst/>
              <a:latin typeface="+mn-lt"/>
              <a:ea typeface="+mn-ea"/>
              <a:cs typeface="+mn-cs"/>
            </a:rPr>
            <a:t>El objetivo de este paso es ayudar a los usuarios a evaluar la sensibilidad de los distintos componentes del edificio a los </a:t>
          </a:r>
          <a:r>
            <a:rPr lang="es-ES" sz="1100" b="0" baseline="0">
              <a:solidFill>
                <a:schemeClr val="bg1"/>
              </a:solidFill>
              <a:effectLst/>
              <a:latin typeface="+mn-lt"/>
              <a:ea typeface="+mn-ea"/>
              <a:cs typeface="+mn-cs"/>
            </a:rPr>
            <a:t>vientos extremos.</a:t>
          </a:r>
        </a:p>
        <a:p>
          <a:pPr eaLnBrk="1" fontAlgn="auto" latinLnBrk="0" hangingPunct="1"/>
          <a:endParaRPr/>
        </a:p>
        <a:p>
          <a:pPr eaLnBrk="1" fontAlgn="auto" latinLnBrk="0" hangingPunct="1"/>
          <a:r>
            <a:rPr lang="es-ES" sz="1100" b="0">
              <a:solidFill>
                <a:schemeClr val="bg1"/>
              </a:solidFill>
              <a:effectLst/>
              <a:latin typeface="+mn-lt"/>
              <a:ea typeface="+mn-ea"/>
              <a:cs typeface="+mn-cs"/>
            </a:rPr>
            <a:t>1. La selección del tipo de edificio se transfiere automáticamente aquí de la pestaña </a:t>
          </a:r>
          <a:r>
            <a:rPr lang="es-ES" sz="1100" b="0" baseline="0">
              <a:solidFill>
                <a:schemeClr val="bg1"/>
              </a:solidFill>
              <a:effectLst/>
              <a:latin typeface="+mn-lt"/>
              <a:ea typeface="+mn-ea"/>
              <a:cs typeface="+mn-cs"/>
            </a:rPr>
            <a:t>Water_Soil-Step 2, y no puede modificarse. </a:t>
          </a:r>
        </a:p>
        <a:p>
          <a:pPr eaLnBrk="1" fontAlgn="auto" latinLnBrk="0" hangingPunct="1"/>
          <a:r>
            <a:rPr lang="es-ES" sz="1100" b="1">
              <a:solidFill>
                <a:schemeClr val="bg1"/>
              </a:solidFill>
              <a:effectLst/>
              <a:latin typeface="+mn-lt"/>
              <a:ea typeface="+mn-ea"/>
              <a:cs typeface="+mn-cs"/>
            </a:rPr>
            <a:t>____________________________</a:t>
          </a:r>
        </a:p>
        <a:p>
          <a:pPr eaLnBrk="1" fontAlgn="auto" latinLnBrk="0" hangingPunct="1"/>
          <a:r>
            <a:rPr lang="es-ES" sz="1100" b="1">
              <a:solidFill>
                <a:schemeClr val="bg1"/>
              </a:solidFill>
              <a:effectLst/>
              <a:latin typeface="+mn-lt"/>
              <a:ea typeface="+mn-ea"/>
              <a:cs typeface="+mn-cs"/>
            </a:rPr>
            <a:t>EVALUACIÓN SIMPLIFICADA
</a:t>
          </a:r>
        </a:p>
        <a:p>
          <a:pPr eaLnBrk="1" fontAlgn="auto" latinLnBrk="0" hangingPunct="1"/>
          <a:r>
            <a:rPr lang="es-ES" sz="1100" b="1" baseline="0">
              <a:solidFill>
                <a:schemeClr val="bg1"/>
              </a:solidFill>
              <a:effectLst/>
              <a:latin typeface="+mn-lt"/>
              <a:ea typeface="+mn-ea"/>
              <a:cs typeface="+mn-cs"/>
            </a:rPr>
            <a:t>(realizada si el edificio es una vivienda/oficina/tienda de tamaño pequeño)</a:t>
          </a:r>
        </a:p>
        <a:p>
          <a:pPr eaLnBrk="1" fontAlgn="auto" latinLnBrk="0" hangingPunct="1"/>
          <a:endParaRPr/>
        </a:p>
        <a:p>
          <a:pPr eaLnBrk="1" fontAlgn="auto" latinLnBrk="0" hangingPunct="1"/>
          <a:r>
            <a:rPr lang="es-ES" sz="1100" b="0" baseline="0">
              <a:solidFill>
                <a:schemeClr val="bg1"/>
              </a:solidFill>
              <a:effectLst/>
              <a:latin typeface="+mn-lt"/>
              <a:ea typeface="+mn-ea"/>
              <a:cs typeface="+mn-cs"/>
            </a:rPr>
            <a:t>1. </a:t>
          </a:r>
          <a:r>
            <a:rPr lang="es-ES" sz="1100" b="1">
              <a:solidFill>
                <a:schemeClr val="bg1"/>
              </a:solidFill>
              <a:effectLst/>
              <a:latin typeface="+mn-lt"/>
              <a:ea typeface="+mn-ea"/>
              <a:cs typeface="+mn-cs"/>
            </a:rPr>
            <a:t>Atribuya N/A a las celdas de color gris</a:t>
          </a:r>
          <a:r>
            <a:rPr lang="es-ES" sz="1100">
              <a:solidFill>
                <a:schemeClr val="bg1"/>
              </a:solidFill>
              <a:effectLst/>
              <a:latin typeface="+mn-lt"/>
              <a:ea typeface="+mn-ea"/>
              <a:cs typeface="+mn-cs"/>
            </a:rPr>
            <a:t>: use el menú desplegable de la columna D titulada «SELECCIÓN» para consignar «N/A» en todas las celdas de color gris.</a:t>
          </a:r>
        </a:p>
        <a:p>
          <a:pPr eaLnBrk="1" fontAlgn="auto" latinLnBrk="0" hangingPunct="1"/>
          <a:endParaRPr/>
        </a:p>
        <a:p>
          <a:pPr eaLnBrk="1" fontAlgn="auto" latinLnBrk="0" hangingPunct="1"/>
          <a:r>
            <a:rPr lang="es-ES" sz="1100">
              <a:solidFill>
                <a:schemeClr val="bg1"/>
              </a:solidFill>
              <a:effectLst/>
              <a:latin typeface="+mn-lt"/>
              <a:ea typeface="+mn-ea"/>
              <a:cs typeface="+mn-cs"/>
            </a:rPr>
            <a:t>2. </a:t>
          </a:r>
          <a:r>
            <a:rPr lang="es-ES" sz="1100" b="1">
              <a:solidFill>
                <a:schemeClr val="bg1"/>
              </a:solidFill>
              <a:effectLst/>
              <a:latin typeface="+mn-lt"/>
              <a:ea typeface="+mn-ea"/>
              <a:cs typeface="+mn-cs"/>
            </a:rPr>
            <a:t>Responda a las preguntas sobre vientos</a:t>
          </a:r>
          <a:r>
            <a:rPr lang="es-ES" sz="1100" b="1" baseline="0">
              <a:solidFill>
                <a:schemeClr val="bg1"/>
              </a:solidFill>
              <a:effectLst/>
              <a:latin typeface="+mn-lt"/>
              <a:ea typeface="+mn-ea"/>
              <a:cs typeface="+mn-cs"/>
            </a:rPr>
            <a:t> extremos</a:t>
          </a:r>
          <a:r>
            <a:rPr lang="es-ES" sz="1100">
              <a:solidFill>
                <a:schemeClr val="bg1"/>
              </a:solidFill>
              <a:effectLst/>
              <a:latin typeface="+mn-lt"/>
              <a:ea typeface="+mn-ea"/>
              <a:cs typeface="+mn-cs"/>
            </a:rPr>
            <a:t>: responda a las preguntas P2.1 a P2.5 asignando una puntuación adecuada en las celdas de la fila 13. En caso de evaluaciones simplificadas, deje vacías las filas siguientes</a:t>
          </a:r>
          <a:r>
            <a:rPr lang="es-ES" sz="1100" baseline="0">
              <a:solidFill>
                <a:schemeClr val="bg1"/>
              </a:solidFill>
              <a:effectLst/>
              <a:latin typeface="+mn-lt"/>
              <a:ea typeface="+mn-ea"/>
              <a:cs typeface="+mn-cs"/>
            </a:rPr>
            <a:t>.</a:t>
          </a:r>
        </a:p>
        <a:p>
          <a:pPr eaLnBrk="1" fontAlgn="auto" latinLnBrk="0" hangingPunct="1"/>
          <a:endParaRPr/>
        </a:p>
        <a:p>
          <a:pPr eaLnBrk="1" fontAlgn="auto" latinLnBrk="0" hangingPunct="1"/>
          <a:r>
            <a:rPr lang="es-ES" sz="1100" b="1">
              <a:solidFill>
                <a:schemeClr val="bg1"/>
              </a:solidFill>
              <a:effectLst/>
              <a:latin typeface="+mn-lt"/>
              <a:ea typeface="+mn-ea"/>
              <a:cs typeface="+mn-cs"/>
            </a:rPr>
            <a:t>3. Compruebe la puntuación preliminar de sensibilidad:</a:t>
          </a:r>
          <a:r>
            <a:rPr lang="es-ES" sz="1100">
              <a:solidFill>
                <a:schemeClr val="bg1"/>
              </a:solidFill>
              <a:effectLst/>
              <a:latin typeface="+mn-lt"/>
              <a:ea typeface="+mn-ea"/>
              <a:cs typeface="+mn-cs"/>
            </a:rPr>
            <a:t> La sensibilidad preliminar del edificio a vientos</a:t>
          </a:r>
          <a:r>
            <a:rPr lang="es-ES" sz="1100" baseline="0">
              <a:solidFill>
                <a:schemeClr val="bg1"/>
              </a:solidFill>
              <a:effectLst/>
              <a:latin typeface="+mn-lt"/>
              <a:ea typeface="+mn-ea"/>
              <a:cs typeface="+mn-cs"/>
            </a:rPr>
            <a:t> extremos </a:t>
          </a:r>
          <a:r>
            <a:rPr lang="es-ES" sz="1100">
              <a:solidFill>
                <a:schemeClr val="bg1"/>
              </a:solidFill>
              <a:effectLst/>
              <a:latin typeface="+mn-lt"/>
              <a:ea typeface="+mn-ea"/>
              <a:cs typeface="+mn-cs"/>
            </a:rPr>
            <a:t> aparecerá automáticamente en la columna L</a:t>
          </a:r>
          <a:r>
            <a:rPr lang="es-ES" sz="1100" baseline="0">
              <a:solidFill>
                <a:schemeClr val="bg1"/>
              </a:solidFill>
              <a:effectLst/>
              <a:latin typeface="+mn-lt"/>
              <a:ea typeface="+mn-ea"/>
              <a:cs typeface="+mn-cs"/>
            </a:rPr>
            <a:t> titulada</a:t>
          </a:r>
          <a:r>
            <a:rPr lang="es-ES" sz="1100">
              <a:solidFill>
                <a:schemeClr val="bg1"/>
              </a:solidFill>
              <a:effectLst/>
              <a:latin typeface="+mn-lt"/>
              <a:ea typeface="+mn-ea"/>
              <a:cs typeface="+mn-cs"/>
            </a:rPr>
            <a:t> «Puntuación media de sensibilidad».</a:t>
          </a:r>
        </a:p>
        <a:p>
          <a:pPr eaLnBrk="1" fontAlgn="auto" latinLnBrk="0" hangingPunct="1"/>
          <a:endParaRPr/>
        </a:p>
        <a:p>
          <a:pPr eaLnBrk="1" fontAlgn="auto" latinLnBrk="0" hangingPunct="1"/>
          <a:r>
            <a:rPr lang="es-ES" sz="1100" b="1">
              <a:solidFill>
                <a:schemeClr val="bg1"/>
              </a:solidFill>
              <a:effectLst/>
              <a:latin typeface="+mn-lt"/>
              <a:ea typeface="+mn-ea"/>
              <a:cs typeface="+mn-cs"/>
            </a:rPr>
            <a:t>4. Evalúe la capacidad de adaptación</a:t>
          </a:r>
          <a:r>
            <a:rPr lang="es-ES" sz="1100">
              <a:solidFill>
                <a:schemeClr val="bg1"/>
              </a:solidFill>
              <a:effectLst/>
              <a:latin typeface="+mn-lt"/>
              <a:ea typeface="+mn-ea"/>
              <a:cs typeface="+mn-cs"/>
            </a:rPr>
            <a:t>: responda a las preguntas P2.6 y P2.7 para evaluar la «capacidad de adaptación» del edificio a los peligros mencionados (es decir, su capacidad inherente para mitigar daños y recuperarse con rapidez). Una puntuación de capacidad de adaptación distinta de cero reducirá automáticamente la sensibilidad del edificio, lo que </a:t>
          </a:r>
          <a:r>
            <a:rPr lang="es-ES" sz="1100" baseline="0">
              <a:solidFill>
                <a:schemeClr val="bg1"/>
              </a:solidFill>
              <a:effectLst/>
              <a:latin typeface="+mn-lt"/>
              <a:ea typeface="+mn-ea"/>
              <a:cs typeface="+mn-cs"/>
            </a:rPr>
            <a:t> se presentará </a:t>
          </a:r>
          <a:r>
            <a:rPr lang="es-ES" sz="1100">
              <a:solidFill>
                <a:schemeClr val="bg1"/>
              </a:solidFill>
              <a:effectLst/>
              <a:latin typeface="+mn-lt"/>
              <a:ea typeface="+mn-ea"/>
              <a:cs typeface="+mn-cs"/>
            </a:rPr>
            <a:t>en la columna R titulada</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«Puntuación final de sensibilidad» </a:t>
          </a:r>
          <a:r>
            <a:rPr lang="es-ES" sz="1100" baseline="0">
              <a:solidFill>
                <a:schemeClr val="bg1"/>
              </a:solidFill>
              <a:effectLst/>
              <a:latin typeface="+mn-lt"/>
              <a:ea typeface="+mn-ea"/>
              <a:cs typeface="+mn-cs"/>
            </a:rPr>
            <a:t>de la fila 13. </a:t>
          </a:r>
        </a:p>
        <a:p>
          <a:pPr eaLnBrk="1" fontAlgn="auto" latinLnBrk="0" hangingPunct="1"/>
          <a:endParaRPr/>
        </a:p>
        <a:p>
          <a:pPr eaLnBrk="1" fontAlgn="auto" latinLnBrk="0" hangingPunct="1"/>
          <a:r>
            <a:rPr lang="es-ES" sz="1100">
              <a:solidFill>
                <a:schemeClr val="bg1"/>
              </a:solidFill>
              <a:effectLst/>
              <a:latin typeface="+mn-lt"/>
              <a:ea typeface="+mn-ea"/>
              <a:cs typeface="+mn-cs"/>
            </a:rPr>
            <a:t>______________________________</a:t>
          </a:r>
        </a:p>
        <a:p>
          <a:pPr eaLnBrk="1" fontAlgn="auto" latinLnBrk="0" hangingPunct="1"/>
          <a:r>
            <a:rPr lang="es-ES" sz="1100" b="1" baseline="0">
              <a:solidFill>
                <a:schemeClr val="bg1"/>
              </a:solidFill>
              <a:effectLst/>
              <a:latin typeface="+mn-lt"/>
              <a:ea typeface="+mn-ea"/>
              <a:cs typeface="+mn-cs"/>
            </a:rPr>
            <a:t>EVALUACIÓN MULTICOMPONENTE (</a:t>
          </a:r>
          <a:r>
            <a:rPr lang="es-ES" sz="1100" b="0" baseline="0">
              <a:solidFill>
                <a:schemeClr val="bg1"/>
              </a:solidFill>
              <a:effectLst/>
              <a:latin typeface="+mn-lt"/>
              <a:ea typeface="+mn-ea"/>
              <a:cs typeface="+mn-cs"/>
            </a:rPr>
            <a:t>p</a:t>
          </a:r>
          <a:r>
            <a:rPr lang="es-ES" sz="1100">
              <a:solidFill>
                <a:schemeClr val="bg1"/>
              </a:solidFill>
              <a:effectLst/>
              <a:latin typeface="+mn-lt"/>
              <a:ea typeface="+mn-ea"/>
              <a:cs typeface="+mn-cs"/>
            </a:rPr>
            <a:t>ara para todas las demás instalaciones y</a:t>
          </a:r>
          <a:r>
            <a:rPr lang="es-ES" sz="1100" baseline="0">
              <a:solidFill>
                <a:schemeClr val="bg1"/>
              </a:solidFill>
              <a:effectLst/>
              <a:latin typeface="+mn-lt"/>
              <a:ea typeface="+mn-ea"/>
              <a:cs typeface="+mn-cs"/>
            </a:rPr>
            <a:t> viviendas de mayor tamaño)</a:t>
          </a:r>
        </a:p>
        <a:p>
          <a:pPr eaLnBrk="1" fontAlgn="auto" latinLnBrk="0" hangingPunct="1"/>
          <a:endParaRPr/>
        </a:p>
        <a:p>
          <a:pPr eaLnBrk="1" fontAlgn="auto" latinLnBrk="0" hangingPunct="1"/>
          <a:r>
            <a:rPr lang="es-ES" sz="1100" baseline="0">
              <a:solidFill>
                <a:schemeClr val="bg1"/>
              </a:solidFill>
              <a:effectLst/>
              <a:latin typeface="+mn-lt"/>
              <a:ea typeface="+mn-ea"/>
              <a:cs typeface="+mn-cs"/>
            </a:rPr>
            <a:t>1. </a:t>
          </a:r>
          <a:r>
            <a:rPr lang="es-ES" sz="1100" b="1">
              <a:solidFill>
                <a:schemeClr val="bg1"/>
              </a:solidFill>
              <a:effectLst/>
              <a:latin typeface="+mn-lt"/>
              <a:ea typeface="+mn-ea"/>
              <a:cs typeface="+mn-cs"/>
            </a:rPr>
            <a:t>Defina los componentes clave del edificio</a:t>
          </a:r>
          <a:r>
            <a:rPr lang="es-ES" sz="1100">
              <a:solidFill>
                <a:schemeClr val="bg1"/>
              </a:solidFill>
              <a:effectLst/>
              <a:latin typeface="+mn-lt"/>
              <a:ea typeface="+mn-ea"/>
              <a:cs typeface="+mn-cs"/>
            </a:rPr>
            <a:t>: use el menú desplegable para seleccionar qué componentes de la columna C son relevantes para el proyecto. Desactive los que no lo sean seleccionando «N/A».</a:t>
          </a:r>
        </a:p>
        <a:p>
          <a:pPr eaLnBrk="1" fontAlgn="auto" latinLnBrk="0" hangingPunct="1"/>
          <a:endParaRPr/>
        </a:p>
        <a:p>
          <a:pPr eaLnBrk="1" fontAlgn="auto" latinLnBrk="0" hangingPunct="1"/>
          <a:r>
            <a:rPr lang="es-ES" sz="1100" b="1">
              <a:solidFill>
                <a:schemeClr val="bg1"/>
              </a:solidFill>
              <a:effectLst/>
              <a:latin typeface="+mn-lt"/>
              <a:ea typeface="+mn-ea"/>
              <a:cs typeface="+mn-cs"/>
            </a:rPr>
            <a:t>2. Responda a las preguntas sobre vientos</a:t>
          </a:r>
          <a:r>
            <a:rPr lang="es-ES" sz="1100" b="1" baseline="0">
              <a:solidFill>
                <a:schemeClr val="bg1"/>
              </a:solidFill>
              <a:effectLst/>
              <a:latin typeface="+mn-lt"/>
              <a:ea typeface="+mn-ea"/>
              <a:cs typeface="+mn-cs"/>
            </a:rPr>
            <a:t> extremos</a:t>
          </a:r>
          <a:r>
            <a:rPr lang="es-ES" sz="1100">
              <a:solidFill>
                <a:schemeClr val="bg1"/>
              </a:solidFill>
              <a:effectLst/>
              <a:latin typeface="+mn-lt"/>
              <a:ea typeface="+mn-ea"/>
              <a:cs typeface="+mn-cs"/>
            </a:rPr>
            <a:t>: responda a las preguntas P2.1 a P2.5 asignando una puntuación adecuada en las celdas de las filas 14 y siguientes. Deje las celdas de la fila 13 en blanco, ya que están reservadas para la evaluación de componentes individuales.</a:t>
          </a:r>
        </a:p>
        <a:p>
          <a:pPr eaLnBrk="1" fontAlgn="auto" latinLnBrk="0" hangingPunct="1"/>
          <a:endParaRPr/>
        </a:p>
        <a:p>
          <a:pPr eaLnBrk="1" fontAlgn="auto" latinLnBrk="0" hangingPunct="1"/>
          <a:r>
            <a:rPr lang="es-ES" sz="1100" b="1">
              <a:solidFill>
                <a:schemeClr val="bg1"/>
              </a:solidFill>
              <a:effectLst/>
              <a:latin typeface="+mn-lt"/>
              <a:ea typeface="+mn-ea"/>
              <a:cs typeface="+mn-cs"/>
            </a:rPr>
            <a:t>3. Compruebe la puntuación preliminar de sensibilidad:</a:t>
          </a:r>
          <a:r>
            <a:rPr lang="es-ES" sz="1100">
              <a:solidFill>
                <a:schemeClr val="bg1"/>
              </a:solidFill>
              <a:effectLst/>
              <a:latin typeface="+mn-lt"/>
              <a:ea typeface="+mn-ea"/>
              <a:cs typeface="+mn-cs"/>
            </a:rPr>
            <a:t> La puntuación de sensibilidad de cada componente del edificio a vientos extremos aparecerá automáticamente en la columna R titulada «Puntuación media de sensibilidad» (filas 14 y siguientes).</a:t>
          </a:r>
        </a:p>
        <a:p>
          <a:pPr eaLnBrk="1" fontAlgn="auto" latinLnBrk="0" hangingPunct="1"/>
          <a:endParaRPr/>
        </a:p>
        <a:p>
          <a:pPr eaLnBrk="1" fontAlgn="auto" latinLnBrk="0" hangingPunct="1"/>
          <a:r>
            <a:rPr lang="es-ES" sz="1100" b="1">
              <a:solidFill>
                <a:schemeClr val="bg1"/>
              </a:solidFill>
              <a:effectLst/>
              <a:latin typeface="+mn-lt"/>
              <a:ea typeface="+mn-ea"/>
              <a:cs typeface="+mn-cs"/>
            </a:rPr>
            <a:t>4.</a:t>
          </a:r>
          <a:r>
            <a:rPr lang="es-ES" sz="1100" b="1" baseline="0">
              <a:solidFill>
                <a:schemeClr val="bg1"/>
              </a:solidFill>
              <a:effectLst/>
              <a:latin typeface="+mn-lt"/>
              <a:ea typeface="+mn-ea"/>
              <a:cs typeface="+mn-cs"/>
            </a:rPr>
            <a:t> </a:t>
          </a:r>
          <a:r>
            <a:rPr lang="es-ES" sz="1100" b="1">
              <a:solidFill>
                <a:schemeClr val="bg1"/>
              </a:solidFill>
              <a:effectLst/>
              <a:latin typeface="+mn-lt"/>
              <a:ea typeface="+mn-ea"/>
              <a:cs typeface="+mn-cs"/>
            </a:rPr>
            <a:t>Evalúe la capacidad de adaptación</a:t>
          </a:r>
          <a:r>
            <a:rPr lang="es-ES" sz="1100">
              <a:solidFill>
                <a:schemeClr val="bg1"/>
              </a:solidFill>
              <a:effectLst/>
              <a:latin typeface="+mn-lt"/>
              <a:ea typeface="+mn-ea"/>
              <a:cs typeface="+mn-cs"/>
            </a:rPr>
            <a:t>: responda a las preguntas P2.6 y P2.7 para determinar la capacidad de adaptación de cada componente a vientos </a:t>
          </a:r>
          <a:r>
            <a:rPr lang="es-ES" sz="1100" baseline="0">
              <a:solidFill>
                <a:schemeClr val="bg1"/>
              </a:solidFill>
              <a:effectLst/>
              <a:latin typeface="+mn-lt"/>
              <a:ea typeface="+mn-ea"/>
              <a:cs typeface="+mn-cs"/>
            </a:rPr>
            <a:t> extremos</a:t>
          </a:r>
          <a:r>
            <a:rPr lang="es-ES" sz="1100">
              <a:solidFill>
                <a:schemeClr val="bg1"/>
              </a:solidFill>
              <a:effectLst/>
              <a:latin typeface="+mn-lt"/>
              <a:ea typeface="+mn-ea"/>
              <a:cs typeface="+mn-cs"/>
            </a:rPr>
            <a:t>. Una puntuación de capacidad de adaptación distinta de cero reducirá automáticamente la sensibilidad del componente.</a:t>
          </a:r>
        </a:p>
        <a:p>
          <a:pPr eaLnBrk="1" fontAlgn="auto" latinLnBrk="0" hangingPunct="1"/>
          <a:endParaRPr/>
        </a:p>
        <a:p>
          <a:pPr eaLnBrk="1" fontAlgn="auto" latinLnBrk="0" hangingPunct="1"/>
          <a:r>
            <a:rPr lang="es-ES" sz="1100" b="1">
              <a:solidFill>
                <a:schemeClr val="bg1"/>
              </a:solidFill>
              <a:effectLst/>
              <a:latin typeface="+mn-lt"/>
              <a:ea typeface="+mn-ea"/>
              <a:cs typeface="+mn-cs"/>
            </a:rPr>
            <a:t>5. Compruebe la puntuación final de sensibilidad</a:t>
          </a:r>
          <a:r>
            <a:rPr lang="es-ES" sz="1100">
              <a:solidFill>
                <a:schemeClr val="bg1"/>
              </a:solidFill>
              <a:effectLst/>
              <a:latin typeface="+mn-lt"/>
              <a:ea typeface="+mn-ea"/>
              <a:cs typeface="+mn-cs"/>
            </a:rPr>
            <a:t>: La puntuación final de sensibilidad de todos los componentes activos aparecerá en las </a:t>
          </a:r>
          <a:r>
            <a:rPr lang="es-ES" sz="1100" baseline="0">
              <a:solidFill>
                <a:schemeClr val="bg1"/>
              </a:solidFill>
              <a:effectLst/>
              <a:latin typeface="+mn-lt"/>
              <a:ea typeface="+mn-ea"/>
              <a:cs typeface="+mn-cs"/>
            </a:rPr>
            <a:t> celdas respectivas de la </a:t>
          </a:r>
          <a:r>
            <a:rPr lang="es-ES" sz="1100">
              <a:solidFill>
                <a:schemeClr val="bg1"/>
              </a:solidFill>
              <a:effectLst/>
              <a:latin typeface="+mn-lt"/>
              <a:ea typeface="+mn-ea"/>
              <a:cs typeface="+mn-cs"/>
            </a:rPr>
            <a:t>columna R (filas 14 y siguientes) y se transferirá automáticamente a la pestaña Wind-Step 3.</a:t>
          </a:r>
        </a:p>
      </xdr:txBody>
    </xdr:sp>
    <xdr:clientData/>
  </xdr:oneCellAnchor>
  <xdr:twoCellAnchor editAs="oneCell">
    <xdr:from>
      <xdr:col>0</xdr:col>
      <xdr:colOff>156293</xdr:colOff>
      <xdr:row>1</xdr:row>
      <xdr:rowOff>3138</xdr:rowOff>
    </xdr:from>
    <xdr:to>
      <xdr:col>0</xdr:col>
      <xdr:colOff>586751</xdr:colOff>
      <xdr:row>2</xdr:row>
      <xdr:rowOff>186514</xdr:rowOff>
    </xdr:to>
    <xdr:grpSp>
      <xdr:nvGrpSpPr>
        <xdr:cNvPr id="19" name="Group 8">
          <a:extLst>
            <a:ext uri="{FF2B5EF4-FFF2-40B4-BE49-F238E27FC236}">
              <a16:creationId xmlns:a16="http://schemas.microsoft.com/office/drawing/2014/main" id="{88EA362F-8A72-1BE6-D4D2-5BB4CEE7E226}"/>
            </a:ext>
          </a:extLst>
        </xdr:cNvPr>
        <xdr:cNvGrpSpPr/>
      </xdr:nvGrpSpPr>
      <xdr:grpSpPr>
        <a:xfrm>
          <a:off x="156293" y="193638"/>
          <a:ext cx="430458" cy="441912"/>
          <a:chOff x="1238250" y="942975"/>
          <a:chExt cx="533400" cy="533400"/>
        </a:xfrm>
      </xdr:grpSpPr>
      <xdr:sp macro="" textlink="">
        <xdr:nvSpPr>
          <xdr:cNvPr id="20" name="Rectangle: Rounded Corners 16">
            <a:hlinkClick xmlns:r="http://schemas.openxmlformats.org/officeDocument/2006/relationships" r:id="rId1"/>
            <a:extLst>
              <a:ext uri="{FF2B5EF4-FFF2-40B4-BE49-F238E27FC236}">
                <a16:creationId xmlns:a16="http://schemas.microsoft.com/office/drawing/2014/main" id="{AC13ECEE-5DD5-0C32-2C3F-AD187796508F}"/>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21" name="Graphic 17" descr="Home with solid fill">
            <a:hlinkClick xmlns:r="http://schemas.openxmlformats.org/officeDocument/2006/relationships" r:id="rId1"/>
            <a:extLst>
              <a:ext uri="{FF2B5EF4-FFF2-40B4-BE49-F238E27FC236}">
                <a16:creationId xmlns:a16="http://schemas.microsoft.com/office/drawing/2014/main" id="{2569FEFE-66D1-3E37-D272-ECFDE4D87F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clientData/>
  </xdr:twoCellAnchor>
  <xdr:twoCellAnchor editAs="oneCell">
    <xdr:from>
      <xdr:col>0</xdr:col>
      <xdr:colOff>1244567</xdr:colOff>
      <xdr:row>1</xdr:row>
      <xdr:rowOff>3138</xdr:rowOff>
    </xdr:from>
    <xdr:to>
      <xdr:col>0</xdr:col>
      <xdr:colOff>2294695</xdr:colOff>
      <xdr:row>2</xdr:row>
      <xdr:rowOff>186514</xdr:rowOff>
    </xdr:to>
    <xdr:grpSp>
      <xdr:nvGrpSpPr>
        <xdr:cNvPr id="22" name="Group 9">
          <a:extLst>
            <a:ext uri="{FF2B5EF4-FFF2-40B4-BE49-F238E27FC236}">
              <a16:creationId xmlns:a16="http://schemas.microsoft.com/office/drawing/2014/main" id="{D9EA41B3-5392-0054-3DF7-336DA09F11CC}"/>
            </a:ext>
          </a:extLst>
        </xdr:cNvPr>
        <xdr:cNvGrpSpPr/>
      </xdr:nvGrpSpPr>
      <xdr:grpSpPr>
        <a:xfrm>
          <a:off x="1244567" y="193638"/>
          <a:ext cx="1050128" cy="441912"/>
          <a:chOff x="1037919" y="109140"/>
          <a:chExt cx="1301261" cy="533400"/>
        </a:xfrm>
      </xdr:grpSpPr>
      <xdr:sp macro="" textlink="">
        <xdr:nvSpPr>
          <xdr:cNvPr id="23" name="Rectangle: Rounded Corners 12">
            <a:hlinkClick xmlns:r="http://schemas.openxmlformats.org/officeDocument/2006/relationships" r:id="rId4"/>
            <a:extLst>
              <a:ext uri="{FF2B5EF4-FFF2-40B4-BE49-F238E27FC236}">
                <a16:creationId xmlns:a16="http://schemas.microsoft.com/office/drawing/2014/main" id="{66A74653-0CFE-CC62-4970-791FF7FB13AC}"/>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4" name="Arrow: Right 13">
            <a:hlinkClick xmlns:r="http://schemas.openxmlformats.org/officeDocument/2006/relationships" r:id="rId4"/>
            <a:extLst>
              <a:ext uri="{FF2B5EF4-FFF2-40B4-BE49-F238E27FC236}">
                <a16:creationId xmlns:a16="http://schemas.microsoft.com/office/drawing/2014/main" id="{73507323-7767-80CA-DD54-7E6C97207C97}"/>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Rectangle: Rounded Corners 14">
            <a:hlinkClick xmlns:r="http://schemas.openxmlformats.org/officeDocument/2006/relationships" r:id="rId5"/>
            <a:extLst>
              <a:ext uri="{FF2B5EF4-FFF2-40B4-BE49-F238E27FC236}">
                <a16:creationId xmlns:a16="http://schemas.microsoft.com/office/drawing/2014/main" id="{CECFD269-7936-1859-1223-5CF7CCAFC000}"/>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6" name="Arrow: Right 15">
            <a:hlinkClick xmlns:r="http://schemas.openxmlformats.org/officeDocument/2006/relationships" r:id="rId5"/>
            <a:extLst>
              <a:ext uri="{FF2B5EF4-FFF2-40B4-BE49-F238E27FC236}">
                <a16:creationId xmlns:a16="http://schemas.microsoft.com/office/drawing/2014/main" id="{46818805-EC3F-8F71-D130-5EE8DCB704F2}"/>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0</xdr:col>
      <xdr:colOff>541164</xdr:colOff>
      <xdr:row>29</xdr:row>
      <xdr:rowOff>483577</xdr:rowOff>
    </xdr:from>
    <xdr:to>
      <xdr:col>0</xdr:col>
      <xdr:colOff>1814505</xdr:colOff>
      <xdr:row>31</xdr:row>
      <xdr:rowOff>133869</xdr:rowOff>
    </xdr:to>
    <xdr:sp macro="" textlink="">
      <xdr:nvSpPr>
        <xdr:cNvPr id="27" name="TextBox 10">
          <a:extLst>
            <a:ext uri="{FF2B5EF4-FFF2-40B4-BE49-F238E27FC236}">
              <a16:creationId xmlns:a16="http://schemas.microsoft.com/office/drawing/2014/main" id="{29B66D0C-1356-97BC-0DD3-7FCDB1C298A4}"/>
            </a:ext>
          </a:extLst>
        </xdr:cNvPr>
        <xdr:cNvSpPr txBox="1"/>
      </xdr:nvSpPr>
      <xdr:spPr>
        <a:xfrm>
          <a:off x="541164" y="18662720"/>
          <a:ext cx="1273341" cy="480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b="1" i="0" u="none" strike="noStrike" baseline="0">
              <a:solidFill>
                <a:schemeClr val="bg1"/>
              </a:solidFill>
              <a:latin typeface="+mn-lt"/>
              <a:ea typeface="+mn-ea"/>
              <a:cs typeface="+mn-cs"/>
            </a:rPr>
            <a:t>DEFINICIÓN DE SENSIBILIDAD</a:t>
          </a:r>
        </a:p>
      </xdr:txBody>
    </xdr:sp>
    <xdr:clientData/>
  </xdr:twoCellAnchor>
  <xdr:twoCellAnchor editAs="oneCell">
    <xdr:from>
      <xdr:col>0</xdr:col>
      <xdr:colOff>169397</xdr:colOff>
      <xdr:row>32</xdr:row>
      <xdr:rowOff>82240</xdr:rowOff>
    </xdr:from>
    <xdr:to>
      <xdr:col>0</xdr:col>
      <xdr:colOff>2668960</xdr:colOff>
      <xdr:row>46</xdr:row>
      <xdr:rowOff>123194</xdr:rowOff>
    </xdr:to>
    <xdr:pic>
      <xdr:nvPicPr>
        <xdr:cNvPr id="28" name="Picture 11">
          <a:extLst>
            <a:ext uri="{FF2B5EF4-FFF2-40B4-BE49-F238E27FC236}">
              <a16:creationId xmlns:a16="http://schemas.microsoft.com/office/drawing/2014/main" id="{25AA13EF-54B4-FB45-01EE-6E62456441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69397" y="19281919"/>
          <a:ext cx="2499563" cy="2707954"/>
        </a:xfrm>
        <a:prstGeom prst="rect">
          <a:avLst/>
        </a:prstGeom>
      </xdr:spPr>
    </xdr:pic>
    <xdr:clientData/>
  </xdr:twoCellAnchor>
  <xdr:twoCellAnchor>
    <xdr:from>
      <xdr:col>3</xdr:col>
      <xdr:colOff>623455</xdr:colOff>
      <xdr:row>8</xdr:row>
      <xdr:rowOff>427181</xdr:rowOff>
    </xdr:from>
    <xdr:to>
      <xdr:col>3</xdr:col>
      <xdr:colOff>796637</xdr:colOff>
      <xdr:row>9</xdr:row>
      <xdr:rowOff>399905</xdr:rowOff>
    </xdr:to>
    <xdr:sp macro="" textlink="">
      <xdr:nvSpPr>
        <xdr:cNvPr id="8" name="Βέλος: Κάτω 7">
          <a:extLst>
            <a:ext uri="{FF2B5EF4-FFF2-40B4-BE49-F238E27FC236}">
              <a16:creationId xmlns:a16="http://schemas.microsoft.com/office/drawing/2014/main" id="{091D11DE-7017-443D-AAA5-7522B8419CF9}"/>
            </a:ext>
          </a:extLst>
        </xdr:cNvPr>
        <xdr:cNvSpPr/>
      </xdr:nvSpPr>
      <xdr:spPr>
        <a:xfrm>
          <a:off x="7123546" y="3059545"/>
          <a:ext cx="173182" cy="538451"/>
        </a:xfrm>
        <a:prstGeom prst="downArrow">
          <a:avLst/>
        </a:prstGeom>
        <a:solidFill>
          <a:srgbClr val="FFCCFF"/>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2738828</xdr:colOff>
      <xdr:row>25</xdr:row>
      <xdr:rowOff>451304</xdr:rowOff>
    </xdr:to>
    <xdr:grpSp>
      <xdr:nvGrpSpPr>
        <xdr:cNvPr id="29" name="Group 4">
          <a:extLst>
            <a:ext uri="{FF2B5EF4-FFF2-40B4-BE49-F238E27FC236}">
              <a16:creationId xmlns:a16="http://schemas.microsoft.com/office/drawing/2014/main" id="{D85292AC-40AD-4B14-BB26-C74DE633BD68}"/>
            </a:ext>
          </a:extLst>
        </xdr:cNvPr>
        <xdr:cNvGrpSpPr/>
      </xdr:nvGrpSpPr>
      <xdr:grpSpPr>
        <a:xfrm>
          <a:off x="0" y="0"/>
          <a:ext cx="2738828" cy="12643304"/>
          <a:chOff x="11907" y="199719"/>
          <a:chExt cx="2784141" cy="11803163"/>
        </a:xfrm>
      </xdr:grpSpPr>
      <xdr:sp macro="" textlink="">
        <xdr:nvSpPr>
          <xdr:cNvPr id="30" name="Rectangle 5">
            <a:extLst>
              <a:ext uri="{FF2B5EF4-FFF2-40B4-BE49-F238E27FC236}">
                <a16:creationId xmlns:a16="http://schemas.microsoft.com/office/drawing/2014/main" id="{2A79FB39-B3BE-5B5E-E417-317541D1BAC4}"/>
              </a:ext>
            </a:extLst>
          </xdr:cNvPr>
          <xdr:cNvSpPr/>
        </xdr:nvSpPr>
        <xdr:spPr>
          <a:xfrm>
            <a:off x="11907" y="199719"/>
            <a:ext cx="2784141" cy="11803163"/>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1" name="TextBox 7">
            <a:extLst>
              <a:ext uri="{FF2B5EF4-FFF2-40B4-BE49-F238E27FC236}">
                <a16:creationId xmlns:a16="http://schemas.microsoft.com/office/drawing/2014/main" id="{5507B263-A974-332F-5675-BAD31019A12B}"/>
              </a:ext>
            </a:extLst>
          </xdr:cNvPr>
          <xdr:cNvSpPr txBox="1"/>
        </xdr:nvSpPr>
        <xdr:spPr>
          <a:xfrm>
            <a:off x="159408" y="1101624"/>
            <a:ext cx="2291476" cy="4537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effectLst/>
                <a:latin typeface="+mn-lt"/>
                <a:ea typeface="+mn-ea"/>
                <a:cs typeface="+mn-cs"/>
              </a:rPr>
              <a:t>El objetivo de este paso es ayudar a los usuarios a identificar los componentes del edificio que tienen </a:t>
            </a:r>
            <a:r>
              <a:rPr lang="es-ES" sz="1100" b="0" baseline="0">
                <a:solidFill>
                  <a:schemeClr val="bg1"/>
                </a:solidFill>
                <a:effectLst/>
                <a:latin typeface="+mn-lt"/>
                <a:ea typeface="+mn-ea"/>
                <a:cs typeface="+mn-cs"/>
              </a:rPr>
              <a:t> más probabilidades de</a:t>
            </a:r>
            <a:r>
              <a:rPr lang="es-ES" sz="1100" b="0">
                <a:solidFill>
                  <a:schemeClr val="bg1"/>
                </a:solidFill>
                <a:effectLst/>
                <a:latin typeface="+mn-lt"/>
                <a:ea typeface="+mn-ea"/>
                <a:cs typeface="+mn-cs"/>
              </a:rPr>
              <a:t> sufrir daños </a:t>
            </a:r>
            <a:r>
              <a:rPr lang="es-ES" sz="1100" b="0">
                <a:solidFill>
                  <a:schemeClr val="bg1"/>
                </a:solidFill>
                <a:latin typeface="+mn-lt"/>
                <a:ea typeface="+mn-ea"/>
                <a:cs typeface="+mn-cs"/>
              </a:rPr>
              <a:t>cuando la instalación esté expuesta a vientos extremos, tormentas de viento y tornados. </a:t>
            </a:r>
          </a:p>
          <a:p>
            <a:pPr marL="144000" indent="-144000" algn="l">
              <a:spcAft>
                <a:spcPts val="600"/>
              </a:spcAft>
              <a:buSzPct val="100000"/>
              <a:buFont typeface="+mj-lt"/>
              <a:buAutoNum type="arabicPeriod"/>
            </a:pPr>
            <a:r>
              <a:rPr lang="es-ES" sz="1100" b="0">
                <a:solidFill>
                  <a:schemeClr val="bg1"/>
                </a:solidFill>
                <a:latin typeface="+mn-lt"/>
              </a:rPr>
              <a:t>El riesgo del componente se obtiene automáticamente combinando las puntuaciones de sensibilidad y de exposición de los pasos anteriores. Los riesgos se comunican en un doble formato: usando una escala aritmética de [0-9] y una descripción cualitativa [bajo-medio-alto]. </a:t>
            </a:r>
          </a:p>
          <a:p>
            <a:pPr marL="144000" indent="-144000" algn="l">
              <a:spcAft>
                <a:spcPts val="600"/>
              </a:spcAft>
              <a:buSzPct val="100000"/>
              <a:buFont typeface="+mj-lt"/>
              <a:buAutoNum type="arabicPeriod"/>
            </a:pPr>
            <a:r>
              <a:rPr lang="es-ES" sz="1100" b="0">
                <a:solidFill>
                  <a:schemeClr val="bg1"/>
                </a:solidFill>
                <a:latin typeface="+mn-lt"/>
              </a:rPr>
              <a:t>Las puntuaciones de riesgo se transfieren automáticamente al paso 4 para que se tengan en cuenta en la selección de medidas de adaptación. </a:t>
            </a:r>
          </a:p>
          <a:p>
            <a:pPr marL="144000" indent="-144000" algn="l">
              <a:spcAft>
                <a:spcPts val="600"/>
              </a:spcAft>
              <a:buSzPct val="100000"/>
              <a:buFont typeface="+mj-lt"/>
              <a:buAutoNum type="arabicPeriod"/>
            </a:pPr>
            <a:endParaRPr/>
          </a:p>
        </xdr:txBody>
      </xdr:sp>
      <xdr:grpSp>
        <xdr:nvGrpSpPr>
          <xdr:cNvPr id="32" name="Group 8">
            <a:extLst>
              <a:ext uri="{FF2B5EF4-FFF2-40B4-BE49-F238E27FC236}">
                <a16:creationId xmlns:a16="http://schemas.microsoft.com/office/drawing/2014/main" id="{7418DE05-4B25-3F63-BDEF-3A991865EC3F}"/>
              </a:ext>
            </a:extLst>
          </xdr:cNvPr>
          <xdr:cNvGrpSpPr/>
        </xdr:nvGrpSpPr>
        <xdr:grpSpPr>
          <a:xfrm>
            <a:off x="168460" y="379876"/>
            <a:ext cx="431173" cy="435489"/>
            <a:chOff x="1238250" y="942975"/>
            <a:chExt cx="533400" cy="533400"/>
          </a:xfrm>
        </xdr:grpSpPr>
        <xdr:sp macro="" textlink="">
          <xdr:nvSpPr>
            <xdr:cNvPr id="33" name="Rectangle: Rounded Corners 16">
              <a:hlinkClick xmlns:r="http://schemas.openxmlformats.org/officeDocument/2006/relationships" r:id="rId1"/>
              <a:extLst>
                <a:ext uri="{FF2B5EF4-FFF2-40B4-BE49-F238E27FC236}">
                  <a16:creationId xmlns:a16="http://schemas.microsoft.com/office/drawing/2014/main" id="{8AB2250E-F2B5-8134-B871-0BACDF0C7700}"/>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34" name="Graphic 17" descr="Home with solid fill">
              <a:hlinkClick xmlns:r="http://schemas.openxmlformats.org/officeDocument/2006/relationships" r:id="rId1"/>
              <a:extLst>
                <a:ext uri="{FF2B5EF4-FFF2-40B4-BE49-F238E27FC236}">
                  <a16:creationId xmlns:a16="http://schemas.microsoft.com/office/drawing/2014/main" id="{FC513839-5A15-D9AF-C55C-CDBAC7B074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35" name="Group 9">
            <a:extLst>
              <a:ext uri="{FF2B5EF4-FFF2-40B4-BE49-F238E27FC236}">
                <a16:creationId xmlns:a16="http://schemas.microsoft.com/office/drawing/2014/main" id="{948D2416-74D8-2451-9449-2B7E1B53AE0E}"/>
              </a:ext>
            </a:extLst>
          </xdr:cNvPr>
          <xdr:cNvGrpSpPr/>
        </xdr:nvGrpSpPr>
        <xdr:grpSpPr>
          <a:xfrm>
            <a:off x="1258540" y="379876"/>
            <a:ext cx="1051872" cy="435489"/>
            <a:chOff x="1037919" y="109140"/>
            <a:chExt cx="1301261" cy="533400"/>
          </a:xfrm>
        </xdr:grpSpPr>
        <xdr:sp macro="" textlink="">
          <xdr:nvSpPr>
            <xdr:cNvPr id="36" name="Rectangle: Rounded Corners 12">
              <a:hlinkClick xmlns:r="http://schemas.openxmlformats.org/officeDocument/2006/relationships" r:id="rId4"/>
              <a:extLst>
                <a:ext uri="{FF2B5EF4-FFF2-40B4-BE49-F238E27FC236}">
                  <a16:creationId xmlns:a16="http://schemas.microsoft.com/office/drawing/2014/main" id="{34E71A5D-8DE9-09EE-7264-5D6E8EA67C75}"/>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7" name="Arrow: Right 13">
              <a:hlinkClick xmlns:r="http://schemas.openxmlformats.org/officeDocument/2006/relationships" r:id="rId4"/>
              <a:extLst>
                <a:ext uri="{FF2B5EF4-FFF2-40B4-BE49-F238E27FC236}">
                  <a16:creationId xmlns:a16="http://schemas.microsoft.com/office/drawing/2014/main" id="{627F34AE-04C9-FCF2-2DEE-A7FFA6268AD0}"/>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8" name="Rectangle: Rounded Corners 14">
              <a:hlinkClick xmlns:r="http://schemas.openxmlformats.org/officeDocument/2006/relationships" r:id="rId5"/>
              <a:extLst>
                <a:ext uri="{FF2B5EF4-FFF2-40B4-BE49-F238E27FC236}">
                  <a16:creationId xmlns:a16="http://schemas.microsoft.com/office/drawing/2014/main" id="{047D96FD-28BB-1821-7C33-96CB419451D6}"/>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9" name="Arrow: Right 15">
              <a:hlinkClick xmlns:r="http://schemas.openxmlformats.org/officeDocument/2006/relationships" r:id="rId5"/>
              <a:extLst>
                <a:ext uri="{FF2B5EF4-FFF2-40B4-BE49-F238E27FC236}">
                  <a16:creationId xmlns:a16="http://schemas.microsoft.com/office/drawing/2014/main" id="{D1D99D92-0114-AA4F-1087-A4E6303A84B2}"/>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40" name="TextBox 10">
            <a:extLst>
              <a:ext uri="{FF2B5EF4-FFF2-40B4-BE49-F238E27FC236}">
                <a16:creationId xmlns:a16="http://schemas.microsoft.com/office/drawing/2014/main" id="{B6A74B35-A1FA-4803-A453-36589C1BA82B}"/>
              </a:ext>
            </a:extLst>
          </xdr:cNvPr>
          <xdr:cNvSpPr txBox="1"/>
        </xdr:nvSpPr>
        <xdr:spPr>
          <a:xfrm>
            <a:off x="603479" y="5627918"/>
            <a:ext cx="1275455" cy="469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DEFINICIÓN DE RIESGO</a:t>
            </a:r>
          </a:p>
        </xdr:txBody>
      </xdr:sp>
      <xdr:pic>
        <xdr:nvPicPr>
          <xdr:cNvPr id="41" name="Picture 11">
            <a:extLst>
              <a:ext uri="{FF2B5EF4-FFF2-40B4-BE49-F238E27FC236}">
                <a16:creationId xmlns:a16="http://schemas.microsoft.com/office/drawing/2014/main" id="{A5B2D0C4-9451-1B33-7994-66510DC1AF8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31367" y="6124344"/>
            <a:ext cx="2511604" cy="3193465"/>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2757878</xdr:colOff>
      <xdr:row>55</xdr:row>
      <xdr:rowOff>550636</xdr:rowOff>
    </xdr:to>
    <xdr:grpSp>
      <xdr:nvGrpSpPr>
        <xdr:cNvPr id="57" name="Group 3">
          <a:extLst>
            <a:ext uri="{FF2B5EF4-FFF2-40B4-BE49-F238E27FC236}">
              <a16:creationId xmlns:a16="http://schemas.microsoft.com/office/drawing/2014/main" id="{943A6E3F-EB8F-4700-B50D-79F4220F82CD}"/>
            </a:ext>
          </a:extLst>
        </xdr:cNvPr>
        <xdr:cNvGrpSpPr/>
      </xdr:nvGrpSpPr>
      <xdr:grpSpPr>
        <a:xfrm>
          <a:off x="0" y="0"/>
          <a:ext cx="2757878" cy="20866100"/>
          <a:chOff x="11907" y="199719"/>
          <a:chExt cx="2784141" cy="20989088"/>
        </a:xfrm>
      </xdr:grpSpPr>
      <xdr:sp macro="" textlink="">
        <xdr:nvSpPr>
          <xdr:cNvPr id="58" name="Rectangle 4">
            <a:extLst>
              <a:ext uri="{FF2B5EF4-FFF2-40B4-BE49-F238E27FC236}">
                <a16:creationId xmlns:a16="http://schemas.microsoft.com/office/drawing/2014/main" id="{6261B37A-0F4B-5700-83AD-AA7BB8CF6EE2}"/>
              </a:ext>
            </a:extLst>
          </xdr:cNvPr>
          <xdr:cNvSpPr/>
        </xdr:nvSpPr>
        <xdr:spPr>
          <a:xfrm>
            <a:off x="11907" y="199719"/>
            <a:ext cx="2784141" cy="20989088"/>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9" name="TextBox 5">
            <a:extLst>
              <a:ext uri="{FF2B5EF4-FFF2-40B4-BE49-F238E27FC236}">
                <a16:creationId xmlns:a16="http://schemas.microsoft.com/office/drawing/2014/main" id="{4099D7E9-2999-6721-A7FB-733A619B1F29}"/>
              </a:ext>
            </a:extLst>
          </xdr:cNvPr>
          <xdr:cNvSpPr txBox="1"/>
        </xdr:nvSpPr>
        <xdr:spPr>
          <a:xfrm>
            <a:off x="159408" y="1101623"/>
            <a:ext cx="2291476" cy="1405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a:solidFill>
                  <a:schemeClr val="bg1"/>
                </a:solidFill>
              </a:rPr>
              <a:t>El objetivo de este paso es informar a los usuarios sobre la variedad de medidas de adaptación que pueden utilizarse para la protección de los edificios frente al cambio climático, en concreto frente a </a:t>
            </a:r>
            <a:r>
              <a:rPr lang="es-ES" sz="1100" b="0">
                <a:solidFill>
                  <a:schemeClr val="bg1"/>
                </a:solidFill>
                <a:latin typeface="+mn-lt"/>
              </a:rPr>
              <a:t>vientos extremos</a:t>
            </a:r>
            <a:r>
              <a:rPr lang="es-ES">
                <a:solidFill>
                  <a:schemeClr val="bg1"/>
                </a:solidFill>
              </a:rPr>
              <a:t>.</a:t>
            </a:r>
            <a:r>
              <a:rPr lang="es-ES" sz="1100" b="0">
                <a:solidFill>
                  <a:schemeClr val="bg1"/>
                </a:solidFill>
                <a:latin typeface="+mn-lt"/>
              </a:rPr>
              <a:t> En el cuadro 4.2 figura una lista de medidas de adaptación. Cada medida de adaptación está vinculada a uno o varios de los componentes que se beneficiarán de su aplicación. Además, el cuadro proporciona una indicación del nivel de protección (bajo o alto) que puede aportar la medida de adaptación y una estimación indicativa del coste (caro o barato).</a:t>
            </a:r>
          </a:p>
          <a:p>
            <a:pPr marL="144000" indent="-144000" algn="l">
              <a:spcAft>
                <a:spcPts val="600"/>
              </a:spcAft>
              <a:buSzPct val="100000"/>
              <a:buFont typeface="+mj-lt"/>
              <a:buAutoNum type="arabicPeriod"/>
            </a:pPr>
            <a:r>
              <a:rPr lang="es-ES" sz="1100" b="0">
                <a:solidFill>
                  <a:schemeClr val="bg1"/>
                </a:solidFill>
                <a:latin typeface="+mn-lt"/>
              </a:rPr>
              <a:t>Consulte el cuadro 4.2 para elaborar una estrategia de adaptación específica para el edificio que reduzca los riesgos. Para facilitar la consulta, el riesgo</a:t>
            </a:r>
            <a:r>
              <a:rPr lang="es-ES" sz="1100" b="0" baseline="0">
                <a:solidFill>
                  <a:schemeClr val="bg1"/>
                </a:solidFill>
                <a:latin typeface="+mn-lt"/>
              </a:rPr>
              <a:t> de cada componente</a:t>
            </a:r>
            <a:r>
              <a:rPr lang="es-ES" sz="1100" b="0">
                <a:solidFill>
                  <a:schemeClr val="bg1"/>
                </a:solidFill>
                <a:latin typeface="+mn-lt"/>
              </a:rPr>
              <a:t> se transfiere automáticamente aquí del paso anterior. Seleccione las medidas que ofrezcan protección a componentes de riesgo alto o moderado. Otorgue prioridad a medidas que: (i) ofrecen mayor protección; (ii) pueden beneficiar a múltiples componentes; y (iii) son rentables. Introduzca la lista de medidas seleccionadas en la sección 4.2.</a:t>
            </a:r>
          </a:p>
          <a:p>
            <a:pPr marL="144000" indent="-144000" algn="l">
              <a:spcAft>
                <a:spcPts val="600"/>
              </a:spcAft>
              <a:buSzPct val="100000"/>
              <a:buFont typeface="+mj-lt"/>
              <a:buAutoNum type="arabicPeriod"/>
            </a:pPr>
            <a:r>
              <a:rPr lang="es-ES" sz="1100" b="0">
                <a:solidFill>
                  <a:schemeClr val="bg1"/>
                </a:solidFill>
                <a:latin typeface="+mn-lt"/>
              </a:rPr>
              <a:t>Antes de finalizar la decisión, determine si existen limitaciones específicas que impidan su aplicación. Anote su respuesta en la última columna del cuadro 4.2. Limitaciones a tener en cuenta: restricciones/reglamentos de planificación, limitaciones de espacio/tiempo, dificultades presupuestarias, falta de experiencia técnica, etc.</a:t>
            </a:r>
          </a:p>
          <a:p>
            <a:pPr marL="144000" marR="0" lvl="0" indent="-144000" algn="l" defTabSz="914400" eaLnBrk="1" fontAlgn="auto" latinLnBrk="0" hangingPunct="1">
              <a:lnSpc>
                <a:spcPct val="100000"/>
              </a:lnSpc>
              <a:spcBef>
                <a:spcPts val="0"/>
              </a:spcBef>
              <a:spcAft>
                <a:spcPts val="600"/>
              </a:spcAft>
              <a:buClrTx/>
              <a:buSzPct val="100000"/>
              <a:buFont typeface="+mj-lt"/>
              <a:buAutoNum type="arabicPeriod"/>
              <a:tabLst/>
              <a:defRPr/>
            </a:pPr>
            <a:r>
              <a:rPr lang="es-ES" sz="1100" b="0">
                <a:solidFill>
                  <a:schemeClr val="bg1"/>
                </a:solidFill>
                <a:latin typeface="+mn-lt"/>
                <a:ea typeface="+mn-ea"/>
                <a:cs typeface="+mn-cs"/>
              </a:rPr>
              <a:t>Para cada componente del edificio, determine el nivel de protección que ofrece la estrategia de adaptación seleccionada e introduzca su respuesta en la sección 4.3. En caso de que la selección incluya más de una medida, establezca un nivel de protección agregado teniendo en cuenta las complementariedades entre las medidas de adaptación y las características o limitaciones específicas del proyecto.</a:t>
            </a:r>
            <a:r>
              <a:rPr lang="es-ES" sz="1100" b="0" baseline="0">
                <a:solidFill>
                  <a:schemeClr val="bg1"/>
                </a:solidFill>
                <a:effectLst/>
                <a:latin typeface="+mn-lt"/>
                <a:ea typeface="+mn-ea"/>
                <a:cs typeface="+mn-cs"/>
              </a:rPr>
              <a:t> </a:t>
            </a:r>
          </a:p>
          <a:p>
            <a:pPr marL="144000" indent="-144000" algn="l">
              <a:spcAft>
                <a:spcPts val="600"/>
              </a:spcAft>
              <a:buSzPct val="100000"/>
              <a:buFont typeface="+mj-lt"/>
              <a:buAutoNum type="arabicPeriod"/>
            </a:pPr>
            <a:r>
              <a:rPr lang="es-ES" sz="1100" b="0">
                <a:solidFill>
                  <a:schemeClr val="bg1"/>
                </a:solidFill>
                <a:latin typeface="+mn-lt"/>
                <a:ea typeface="+mn-ea"/>
                <a:cs typeface="+mn-cs"/>
              </a:rPr>
              <a:t>La puntuación final de riesgo de cada componente se mostrará en la sección 4.4. Se considera que la protección frente al cambio climático ha tenido éxito cuando el riesgo residual de todos los componentes del edificio (tras la aplicación de las medidas de adaptación) es inferior</a:t>
            </a:r>
            <a:r>
              <a:rPr lang="es-ES" sz="1100" b="0" baseline="0">
                <a:solidFill>
                  <a:schemeClr val="bg1"/>
                </a:solidFill>
                <a:latin typeface="+mn-lt"/>
                <a:ea typeface="+mn-ea"/>
                <a:cs typeface="+mn-cs"/>
              </a:rPr>
              <a:t> al riesgo mínimo aceptable (para el componente específico).</a:t>
            </a:r>
            <a:r>
              <a:rPr lang="es-ES" sz="1100" b="0" baseline="0">
                <a:solidFill>
                  <a:schemeClr val="bg1"/>
                </a:solidFill>
                <a:effectLst/>
                <a:latin typeface="+mn-lt"/>
                <a:ea typeface="+mn-ea"/>
                <a:cs typeface="+mn-cs"/>
              </a:rPr>
              <a:t> </a:t>
            </a:r>
          </a:p>
          <a:p>
            <a:pPr marL="144000" indent="-144000" algn="l">
              <a:spcAft>
                <a:spcPts val="600"/>
              </a:spcAft>
              <a:buSzPct val="100000"/>
              <a:buFont typeface="+mj-lt"/>
              <a:buAutoNum type="arabicPeriod"/>
            </a:pPr>
            <a:r>
              <a:rPr lang="es-ES" sz="1100" b="0">
                <a:solidFill>
                  <a:schemeClr val="bg1"/>
                </a:solidFill>
                <a:latin typeface="+mn-lt"/>
              </a:rPr>
              <a:t>Si no es así, modifique pertinentemente la estrategia de adaptación y repita la evaluación. </a:t>
            </a:r>
          </a:p>
        </xdr:txBody>
      </xdr:sp>
      <xdr:grpSp>
        <xdr:nvGrpSpPr>
          <xdr:cNvPr id="60" name="Group 6">
            <a:extLst>
              <a:ext uri="{FF2B5EF4-FFF2-40B4-BE49-F238E27FC236}">
                <a16:creationId xmlns:a16="http://schemas.microsoft.com/office/drawing/2014/main" id="{142570C8-510D-306E-2A81-3659896E8F0C}"/>
              </a:ext>
            </a:extLst>
          </xdr:cNvPr>
          <xdr:cNvGrpSpPr/>
        </xdr:nvGrpSpPr>
        <xdr:grpSpPr>
          <a:xfrm>
            <a:off x="168460" y="379876"/>
            <a:ext cx="431173" cy="435489"/>
            <a:chOff x="1238250" y="942975"/>
            <a:chExt cx="533400" cy="533400"/>
          </a:xfrm>
        </xdr:grpSpPr>
        <xdr:sp macro="" textlink="">
          <xdr:nvSpPr>
            <xdr:cNvPr id="61" name="Rectangle: Rounded Corners 14">
              <a:hlinkClick xmlns:r="http://schemas.openxmlformats.org/officeDocument/2006/relationships" r:id="rId1"/>
              <a:extLst>
                <a:ext uri="{FF2B5EF4-FFF2-40B4-BE49-F238E27FC236}">
                  <a16:creationId xmlns:a16="http://schemas.microsoft.com/office/drawing/2014/main" id="{7455384C-FF67-9107-6791-F9DC3117E0A4}"/>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2" name="Graphic 15" descr="Home with solid fill">
              <a:hlinkClick xmlns:r="http://schemas.openxmlformats.org/officeDocument/2006/relationships" r:id="rId1"/>
              <a:extLst>
                <a:ext uri="{FF2B5EF4-FFF2-40B4-BE49-F238E27FC236}">
                  <a16:creationId xmlns:a16="http://schemas.microsoft.com/office/drawing/2014/main" id="{4A4E3BF0-9A8D-0759-D1EF-AE99DCC7C7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63" name="Group 7">
            <a:extLst>
              <a:ext uri="{FF2B5EF4-FFF2-40B4-BE49-F238E27FC236}">
                <a16:creationId xmlns:a16="http://schemas.microsoft.com/office/drawing/2014/main" id="{5438644D-3DFA-4966-DE66-20ECA7E96122}"/>
              </a:ext>
            </a:extLst>
          </xdr:cNvPr>
          <xdr:cNvGrpSpPr/>
        </xdr:nvGrpSpPr>
        <xdr:grpSpPr>
          <a:xfrm>
            <a:off x="1258540" y="379876"/>
            <a:ext cx="1051872" cy="435489"/>
            <a:chOff x="1037919" y="109140"/>
            <a:chExt cx="1301261" cy="533400"/>
          </a:xfrm>
        </xdr:grpSpPr>
        <xdr:sp macro="" textlink="">
          <xdr:nvSpPr>
            <xdr:cNvPr id="64" name="Rectangle: Rounded Corners 10">
              <a:hlinkClick xmlns:r="http://schemas.openxmlformats.org/officeDocument/2006/relationships" r:id="rId4"/>
              <a:extLst>
                <a:ext uri="{FF2B5EF4-FFF2-40B4-BE49-F238E27FC236}">
                  <a16:creationId xmlns:a16="http://schemas.microsoft.com/office/drawing/2014/main" id="{08E3BA7D-5937-7E14-CAEE-2F237F606C72}"/>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5" name="Arrow: Right 11">
              <a:hlinkClick xmlns:r="http://schemas.openxmlformats.org/officeDocument/2006/relationships" r:id="rId4"/>
              <a:extLst>
                <a:ext uri="{FF2B5EF4-FFF2-40B4-BE49-F238E27FC236}">
                  <a16:creationId xmlns:a16="http://schemas.microsoft.com/office/drawing/2014/main" id="{38AABACE-64BC-0C11-0CBD-23D59876716A}"/>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6" name="Rectangle: Rounded Corners 12">
              <a:hlinkClick xmlns:r="http://schemas.openxmlformats.org/officeDocument/2006/relationships" r:id="rId5"/>
              <a:extLst>
                <a:ext uri="{FF2B5EF4-FFF2-40B4-BE49-F238E27FC236}">
                  <a16:creationId xmlns:a16="http://schemas.microsoft.com/office/drawing/2014/main" id="{C1D9F8A0-0F65-F517-364A-B58182FFD499}"/>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7" name="Arrow: Right 13">
              <a:hlinkClick xmlns:r="http://schemas.openxmlformats.org/officeDocument/2006/relationships" r:id="rId5"/>
              <a:extLst>
                <a:ext uri="{FF2B5EF4-FFF2-40B4-BE49-F238E27FC236}">
                  <a16:creationId xmlns:a16="http://schemas.microsoft.com/office/drawing/2014/main" id="{7955F87E-8619-7284-69E2-5D62B4578264}"/>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twoCellAnchor>
    <xdr:from>
      <xdr:col>0</xdr:col>
      <xdr:colOff>0</xdr:colOff>
      <xdr:row>2</xdr:row>
      <xdr:rowOff>365125</xdr:rowOff>
    </xdr:from>
    <xdr:to>
      <xdr:col>0</xdr:col>
      <xdr:colOff>461818</xdr:colOff>
      <xdr:row>2</xdr:row>
      <xdr:rowOff>365125</xdr:rowOff>
    </xdr:to>
    <xdr:cxnSp macro="">
      <xdr:nvCxnSpPr>
        <xdr:cNvPr id="76" name="Ευθύγραμμο βέλος σύνδεσης 75">
          <a:extLst>
            <a:ext uri="{FF2B5EF4-FFF2-40B4-BE49-F238E27FC236}">
              <a16:creationId xmlns:a16="http://schemas.microsoft.com/office/drawing/2014/main" id="{11A52823-46AE-458D-A9E0-6B177F3C88CB}"/>
            </a:ext>
          </a:extLst>
        </xdr:cNvPr>
        <xdr:cNvCxnSpPr/>
      </xdr:nvCxnSpPr>
      <xdr:spPr>
        <a:xfrm flipH="1">
          <a:off x="0" y="1016000"/>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9978</xdr:colOff>
      <xdr:row>23</xdr:row>
      <xdr:rowOff>40367</xdr:rowOff>
    </xdr:from>
    <xdr:to>
      <xdr:col>23</xdr:col>
      <xdr:colOff>349332</xdr:colOff>
      <xdr:row>23</xdr:row>
      <xdr:rowOff>40367</xdr:rowOff>
    </xdr:to>
    <xdr:cxnSp macro="">
      <xdr:nvCxnSpPr>
        <xdr:cNvPr id="2" name="Ευθύγραμμο βέλος σύνδεσης 1">
          <a:extLst>
            <a:ext uri="{FF2B5EF4-FFF2-40B4-BE49-F238E27FC236}">
              <a16:creationId xmlns:a16="http://schemas.microsoft.com/office/drawing/2014/main" id="{527ECB46-B37B-4F58-B05B-8C5082DFABBC}"/>
            </a:ext>
          </a:extLst>
        </xdr:cNvPr>
        <xdr:cNvCxnSpPr/>
      </xdr:nvCxnSpPr>
      <xdr:spPr>
        <a:xfrm flipH="1">
          <a:off x="28857121" y="6952796"/>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492579</xdr:colOff>
      <xdr:row>16</xdr:row>
      <xdr:rowOff>89807</xdr:rowOff>
    </xdr:from>
    <xdr:to>
      <xdr:col>30</xdr:col>
      <xdr:colOff>291999</xdr:colOff>
      <xdr:row>26</xdr:row>
      <xdr:rowOff>64861</xdr:rowOff>
    </xdr:to>
    <xdr:sp macro="" textlink="">
      <xdr:nvSpPr>
        <xdr:cNvPr id="3" name="TextBox 3">
          <a:extLst>
            <a:ext uri="{FF2B5EF4-FFF2-40B4-BE49-F238E27FC236}">
              <a16:creationId xmlns:a16="http://schemas.microsoft.com/office/drawing/2014/main" id="{D1590B80-2734-4FBA-A155-45070A56748A}"/>
            </a:ext>
          </a:extLst>
        </xdr:cNvPr>
        <xdr:cNvSpPr txBox="1"/>
      </xdr:nvSpPr>
      <xdr:spPr>
        <a:xfrm>
          <a:off x="29462186" y="5369378"/>
          <a:ext cx="6290027" cy="2818947"/>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23</xdr:col>
      <xdr:colOff>587375</xdr:colOff>
      <xdr:row>17</xdr:row>
      <xdr:rowOff>71212</xdr:rowOff>
    </xdr:from>
    <xdr:to>
      <xdr:col>30</xdr:col>
      <xdr:colOff>386795</xdr:colOff>
      <xdr:row>25</xdr:row>
      <xdr:rowOff>305708</xdr:rowOff>
    </xdr:to>
    <xdr:sp macro="" textlink="">
      <xdr:nvSpPr>
        <xdr:cNvPr id="4" name="TextBox 3">
          <a:extLst>
            <a:ext uri="{FF2B5EF4-FFF2-40B4-BE49-F238E27FC236}">
              <a16:creationId xmlns:a16="http://schemas.microsoft.com/office/drawing/2014/main" id="{75C469FB-0E15-47CC-8E1D-359456516A30}"/>
            </a:ext>
          </a:extLst>
        </xdr:cNvPr>
        <xdr:cNvSpPr txBox="1"/>
      </xdr:nvSpPr>
      <xdr:spPr>
        <a:xfrm>
          <a:off x="29556982" y="5541283"/>
          <a:ext cx="6290027" cy="2574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a:t>NOTA SOBRE EL NIVEL DE EFICIENCIA</a:t>
          </a:r>
        </a:p>
        <a:p>
          <a:pPr lvl="0"/>
          <a:r>
            <a:rPr lang="es-ES" sz="1200">
              <a:solidFill>
                <a:schemeClr val="accent1">
                  <a:lumMod val="75000"/>
                </a:schemeClr>
              </a:solidFill>
              <a:effectLst/>
              <a:latin typeface="+mn-lt"/>
              <a:ea typeface="+mn-ea"/>
              <a:cs typeface="+mn-cs"/>
            </a:rPr>
            <a:t>Si más de una medida de adaptación es aplicable a un componente específico, podría utilizarse la siguiente regla general para determinar el nivel de eficiencia agregado. </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al menos una medida de adaptación seleccionada ofrece un alto nivel de protección.</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se han prescrito varias medidas de adaptación de «baja protección» y</a:t>
          </a:r>
          <a:r>
            <a:rPr lang="es-ES" sz="1200" baseline="0">
              <a:solidFill>
                <a:schemeClr val="accent1">
                  <a:lumMod val="75000"/>
                </a:schemeClr>
              </a:solidFill>
              <a:effectLst/>
              <a:latin typeface="+mn-lt"/>
              <a:ea typeface="+mn-ea"/>
              <a:cs typeface="+mn-cs"/>
            </a:rPr>
            <a:t> existen </a:t>
          </a:r>
          <a:r>
            <a:rPr lang="es-ES" sz="1200">
              <a:solidFill>
                <a:schemeClr val="accent1">
                  <a:lumMod val="75000"/>
                </a:schemeClr>
              </a:solidFill>
              <a:effectLst/>
              <a:latin typeface="+mn-lt"/>
              <a:ea typeface="+mn-ea"/>
              <a:cs typeface="+mn-cs"/>
            </a:rPr>
            <a:t>interacciones positivas entre las medidas de adaptación seleccionadas (p. ej., el rendimiento de una medida mejora gracias a la existencia de otra medida</a:t>
          </a:r>
          <a:r>
            <a:rPr lang="es-ES" sz="1200" baseline="0">
              <a:solidFill>
                <a:schemeClr val="accent1">
                  <a:lumMod val="75000"/>
                </a:schemeClr>
              </a:solidFill>
              <a:effectLst/>
              <a:latin typeface="+mn-lt"/>
              <a:ea typeface="+mn-ea"/>
              <a:cs typeface="+mn-cs"/>
            </a:rPr>
            <a:t>. A título de ejemplo: </a:t>
          </a:r>
          <a:r>
            <a:rPr lang="es-ES" sz="1200">
              <a:solidFill>
                <a:schemeClr val="accent1">
                  <a:lumMod val="75000"/>
                </a:schemeClr>
              </a:solidFill>
              <a:effectLst/>
              <a:latin typeface="+mn-lt"/>
              <a:ea typeface="+mn-ea"/>
              <a:cs typeface="+mn-cs"/>
            </a:rPr>
            <a:t>combinación de alerta temprana y seguimiento).</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BAJO</a:t>
          </a:r>
          <a:r>
            <a:rPr lang="es-ES" sz="1200">
              <a:solidFill>
                <a:schemeClr val="accent1">
                  <a:lumMod val="75000"/>
                </a:schemeClr>
              </a:solidFill>
              <a:effectLst/>
              <a:latin typeface="+mn-lt"/>
              <a:ea typeface="+mn-ea"/>
              <a:cs typeface="+mn-cs"/>
            </a:rPr>
            <a:t>» en todos los demás casos.</a:t>
          </a:r>
        </a:p>
        <a:p>
          <a:pPr lvl="0"/>
          <a:endParaRPr/>
        </a:p>
        <a:p>
          <a:pPr marL="0" indent="0" algn="l">
            <a:spcAft>
              <a:spcPts val="1200"/>
            </a:spcAft>
            <a:buSzPct val="150000"/>
            <a:buFont typeface="Arial" panose="020B0604020202020204" pitchFamily="34" charset="0"/>
            <a:buNone/>
          </a:pPr>
          <a:r>
            <a:rPr lang="es-ES" sz="1200">
              <a:solidFill>
                <a:schemeClr val="accent1">
                  <a:lumMod val="75000"/>
                </a:schemeClr>
              </a:solidFill>
              <a:effectLst/>
              <a:latin typeface="+mn-lt"/>
              <a:ea typeface="+mn-ea"/>
              <a:cs typeface="+mn-cs"/>
            </a:rPr>
            <a:t>Deje</a:t>
          </a:r>
          <a:r>
            <a:rPr lang="es-ES" sz="1200" baseline="0">
              <a:solidFill>
                <a:schemeClr val="accent1">
                  <a:lumMod val="75000"/>
                </a:schemeClr>
              </a:solidFill>
              <a:effectLst/>
              <a:latin typeface="+mn-lt"/>
              <a:ea typeface="+mn-ea"/>
              <a:cs typeface="+mn-cs"/>
            </a:rPr>
            <a:t> en blanco si ninguna medida de adaptación resulta aplicable.</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8874</xdr:rowOff>
    </xdr:from>
    <xdr:to>
      <xdr:col>0</xdr:col>
      <xdr:colOff>2776928</xdr:colOff>
      <xdr:row>37</xdr:row>
      <xdr:rowOff>329046</xdr:rowOff>
    </xdr:to>
    <xdr:grpSp>
      <xdr:nvGrpSpPr>
        <xdr:cNvPr id="173" name="Group 4">
          <a:extLst>
            <a:ext uri="{FF2B5EF4-FFF2-40B4-BE49-F238E27FC236}">
              <a16:creationId xmlns:a16="http://schemas.microsoft.com/office/drawing/2014/main" id="{6AA0FB4E-0A54-4DAA-A4B9-C8194FEE1B9D}"/>
            </a:ext>
          </a:extLst>
        </xdr:cNvPr>
        <xdr:cNvGrpSpPr/>
      </xdr:nvGrpSpPr>
      <xdr:grpSpPr>
        <a:xfrm>
          <a:off x="0" y="8874"/>
          <a:ext cx="2776928" cy="21322797"/>
          <a:chOff x="11907" y="199720"/>
          <a:chExt cx="2784141" cy="18766653"/>
        </a:xfrm>
      </xdr:grpSpPr>
      <xdr:sp macro="" textlink="">
        <xdr:nvSpPr>
          <xdr:cNvPr id="174" name="Rectangle 5">
            <a:extLst>
              <a:ext uri="{FF2B5EF4-FFF2-40B4-BE49-F238E27FC236}">
                <a16:creationId xmlns:a16="http://schemas.microsoft.com/office/drawing/2014/main" id="{92806FE3-6120-8BE8-4BB7-EA191B5EFE9B}"/>
              </a:ext>
            </a:extLst>
          </xdr:cNvPr>
          <xdr:cNvSpPr/>
        </xdr:nvSpPr>
        <xdr:spPr>
          <a:xfrm>
            <a:off x="11907" y="199720"/>
            <a:ext cx="2784141" cy="18766653"/>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75" name="TextBox 6">
            <a:extLst>
              <a:ext uri="{FF2B5EF4-FFF2-40B4-BE49-F238E27FC236}">
                <a16:creationId xmlns:a16="http://schemas.microsoft.com/office/drawing/2014/main" id="{5F5B9301-C56B-8B1A-67E4-3C7AE845A009}"/>
              </a:ext>
            </a:extLst>
          </xdr:cNvPr>
          <xdr:cNvSpPr txBox="1"/>
        </xdr:nvSpPr>
        <xdr:spPr>
          <a:xfrm>
            <a:off x="159408" y="1101624"/>
            <a:ext cx="2291476" cy="17024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Resumen de los riesgos climáticos</a:t>
            </a:r>
          </a:p>
          <a:p>
            <a:pPr marL="0" indent="0" algn="l">
              <a:spcAft>
                <a:spcPts val="1200"/>
              </a:spcAft>
              <a:buSzPct val="150000"/>
              <a:buFont typeface="Arial" panose="020B0604020202020204" pitchFamily="34" charset="0"/>
              <a:buNone/>
            </a:pPr>
            <a:r>
              <a:rPr lang="es-ES" sz="1100" b="0">
                <a:solidFill>
                  <a:schemeClr val="bg1"/>
                </a:solidFill>
                <a:latin typeface="+mn-lt"/>
                <a:ea typeface="Roboto" panose="02000000000000000000" pitchFamily="2" charset="0"/>
                <a:cs typeface="Roboto" panose="02000000000000000000" pitchFamily="2" charset="0"/>
              </a:rPr>
              <a:t>Esta es una visión general del perfil de riesgo climático de los edificios</a:t>
            </a:r>
            <a:r>
              <a:rPr lang="es-ES" sz="1100" b="0" baseline="0">
                <a:solidFill>
                  <a:schemeClr val="bg1"/>
                </a:solidFill>
                <a:latin typeface="+mn-lt"/>
                <a:ea typeface="Roboto" panose="02000000000000000000" pitchFamily="2" charset="0"/>
                <a:cs typeface="Roboto" panose="02000000000000000000" pitchFamily="2" charset="0"/>
              </a:rPr>
              <a:t> antes y después de la aplicación de las medidas de adaptación.</a:t>
            </a:r>
          </a:p>
          <a:p>
            <a:pPr marL="0" indent="0" algn="l">
              <a:spcAft>
                <a:spcPts val="1200"/>
              </a:spcAft>
              <a:buSzPct val="150000"/>
              <a:buFont typeface="Arial" panose="020B0604020202020204" pitchFamily="34" charset="0"/>
              <a:buNone/>
            </a:pPr>
            <a:r>
              <a:rPr lang="es-ES" sz="1100" b="1" baseline="0">
                <a:solidFill>
                  <a:schemeClr val="bg1"/>
                </a:solidFill>
                <a:latin typeface="+mn-lt"/>
                <a:ea typeface="Roboto" panose="02000000000000000000" pitchFamily="2" charset="0"/>
                <a:cs typeface="Roboto" panose="02000000000000000000" pitchFamily="2" charset="0"/>
              </a:rPr>
              <a:t>Los cuadros se cumplimentan automáticamente. </a:t>
            </a:r>
          </a:p>
        </xdr:txBody>
      </xdr:sp>
      <xdr:grpSp>
        <xdr:nvGrpSpPr>
          <xdr:cNvPr id="176" name="Group 7">
            <a:extLst>
              <a:ext uri="{FF2B5EF4-FFF2-40B4-BE49-F238E27FC236}">
                <a16:creationId xmlns:a16="http://schemas.microsoft.com/office/drawing/2014/main" id="{FB87487E-7DF7-7130-7595-182E5A8F091F}"/>
              </a:ext>
            </a:extLst>
          </xdr:cNvPr>
          <xdr:cNvGrpSpPr/>
        </xdr:nvGrpSpPr>
        <xdr:grpSpPr>
          <a:xfrm>
            <a:off x="168460" y="379876"/>
            <a:ext cx="431173" cy="435489"/>
            <a:chOff x="1238250" y="942975"/>
            <a:chExt cx="533400" cy="533400"/>
          </a:xfrm>
        </xdr:grpSpPr>
        <xdr:sp macro="" textlink="">
          <xdr:nvSpPr>
            <xdr:cNvPr id="177" name="Rectangle: Rounded Corners 13">
              <a:hlinkClick xmlns:r="http://schemas.openxmlformats.org/officeDocument/2006/relationships" r:id="rId1"/>
              <a:extLst>
                <a:ext uri="{FF2B5EF4-FFF2-40B4-BE49-F238E27FC236}">
                  <a16:creationId xmlns:a16="http://schemas.microsoft.com/office/drawing/2014/main" id="{6CF45FE2-62F0-287A-7A49-2C18233F3737}"/>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78" name="Graphic 14" descr="Home with solid fill">
              <a:hlinkClick xmlns:r="http://schemas.openxmlformats.org/officeDocument/2006/relationships" r:id="rId1"/>
              <a:extLst>
                <a:ext uri="{FF2B5EF4-FFF2-40B4-BE49-F238E27FC236}">
                  <a16:creationId xmlns:a16="http://schemas.microsoft.com/office/drawing/2014/main" id="{5CB0C5B0-8B43-D568-8A38-2D187AE2C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179" name="Group 8">
            <a:extLst>
              <a:ext uri="{FF2B5EF4-FFF2-40B4-BE49-F238E27FC236}">
                <a16:creationId xmlns:a16="http://schemas.microsoft.com/office/drawing/2014/main" id="{C6470D1E-2A8D-2AE3-CFA1-959C8990C0AF}"/>
              </a:ext>
            </a:extLst>
          </xdr:cNvPr>
          <xdr:cNvGrpSpPr/>
        </xdr:nvGrpSpPr>
        <xdr:grpSpPr>
          <a:xfrm>
            <a:off x="1258540" y="379876"/>
            <a:ext cx="431173" cy="435489"/>
            <a:chOff x="1037919" y="109140"/>
            <a:chExt cx="533400" cy="533400"/>
          </a:xfrm>
        </xdr:grpSpPr>
        <xdr:sp macro="" textlink="">
          <xdr:nvSpPr>
            <xdr:cNvPr id="180" name="Rectangle: Rounded Corners 11">
              <a:hlinkClick xmlns:r="http://schemas.openxmlformats.org/officeDocument/2006/relationships" r:id="rId4"/>
              <a:extLst>
                <a:ext uri="{FF2B5EF4-FFF2-40B4-BE49-F238E27FC236}">
                  <a16:creationId xmlns:a16="http://schemas.microsoft.com/office/drawing/2014/main" id="{40996017-4664-F3A7-FB63-6CBCDF5B8F6D}"/>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81" name="Arrow: Right 12">
              <a:hlinkClick xmlns:r="http://schemas.openxmlformats.org/officeDocument/2006/relationships" r:id="rId4"/>
              <a:extLst>
                <a:ext uri="{FF2B5EF4-FFF2-40B4-BE49-F238E27FC236}">
                  <a16:creationId xmlns:a16="http://schemas.microsoft.com/office/drawing/2014/main" id="{56DA1638-BBD6-61BE-35C3-4A38E89AF323}"/>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twoCellAnchor>
    <xdr:from>
      <xdr:col>0</xdr:col>
      <xdr:colOff>74840</xdr:colOff>
      <xdr:row>6</xdr:row>
      <xdr:rowOff>64944</xdr:rowOff>
    </xdr:from>
    <xdr:to>
      <xdr:col>0</xdr:col>
      <xdr:colOff>2649235</xdr:colOff>
      <xdr:row>10</xdr:row>
      <xdr:rowOff>593147</xdr:rowOff>
    </xdr:to>
    <xdr:pic>
      <xdr:nvPicPr>
        <xdr:cNvPr id="201" name="Picture 11">
          <a:extLst>
            <a:ext uri="{FF2B5EF4-FFF2-40B4-BE49-F238E27FC236}">
              <a16:creationId xmlns:a16="http://schemas.microsoft.com/office/drawing/2014/main" id="{8418FE16-8066-9E29-365F-693386D72CE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74840" y="3192319"/>
          <a:ext cx="2574395" cy="30999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390525</xdr:colOff>
      <xdr:row>4</xdr:row>
      <xdr:rowOff>28575</xdr:rowOff>
    </xdr:from>
    <xdr:ext cx="184731" cy="264560"/>
    <xdr:sp macro="" textlink="">
      <xdr:nvSpPr>
        <xdr:cNvPr id="2" name="TextBox 1">
          <a:extLst>
            <a:ext uri="{FF2B5EF4-FFF2-40B4-BE49-F238E27FC236}">
              <a16:creationId xmlns:a16="http://schemas.microsoft.com/office/drawing/2014/main" id="{51F46BF8-30BB-3B6D-43BD-2E9817E4BC1E}"/>
            </a:ext>
          </a:extLst>
        </xdr:cNvPr>
        <xdr:cNvSpPr txBox="1"/>
      </xdr:nvSpPr>
      <xdr:spPr>
        <a:xfrm>
          <a:off x="2943225" y="79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2</xdr:col>
      <xdr:colOff>53421</xdr:colOff>
      <xdr:row>1</xdr:row>
      <xdr:rowOff>115957</xdr:rowOff>
    </xdr:from>
    <xdr:to>
      <xdr:col>13</xdr:col>
      <xdr:colOff>438726</xdr:colOff>
      <xdr:row>3</xdr:row>
      <xdr:rowOff>173182</xdr:rowOff>
    </xdr:to>
    <xdr:sp macro="" textlink="">
      <xdr:nvSpPr>
        <xdr:cNvPr id="209" name="TextBox 2">
          <a:extLst>
            <a:ext uri="{FF2B5EF4-FFF2-40B4-BE49-F238E27FC236}">
              <a16:creationId xmlns:a16="http://schemas.microsoft.com/office/drawing/2014/main" id="{CCC57D5A-C156-901D-202C-73991D9D7A4A}"/>
            </a:ext>
          </a:extLst>
        </xdr:cNvPr>
        <xdr:cNvSpPr txBox="1"/>
      </xdr:nvSpPr>
      <xdr:spPr>
        <a:xfrm>
          <a:off x="1346512" y="300684"/>
          <a:ext cx="7497305" cy="426680"/>
        </a:xfrm>
        <a:prstGeom prst="rect">
          <a:avLst/>
        </a:prstGeom>
        <a:solidFill>
          <a:srgbClr val="93035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800" b="1" i="0" u="none" strike="noStrike" baseline="0">
              <a:solidFill>
                <a:schemeClr val="bg1"/>
              </a:solidFill>
              <a:latin typeface="+mn-lt"/>
              <a:ea typeface="+mn-ea"/>
              <a:cs typeface="+mn-cs"/>
            </a:rPr>
            <a:t>CÓMO UTILIZAR LA HERRAMIENTA DE PROTECCIÓN FRENTE AL CAMBIO CLIMÁTICO</a:t>
          </a:r>
        </a:p>
      </xdr:txBody>
    </xdr:sp>
    <xdr:clientData/>
  </xdr:twoCellAnchor>
  <xdr:twoCellAnchor>
    <xdr:from>
      <xdr:col>2</xdr:col>
      <xdr:colOff>28575</xdr:colOff>
      <xdr:row>5</xdr:row>
      <xdr:rowOff>19050</xdr:rowOff>
    </xdr:from>
    <xdr:to>
      <xdr:col>2</xdr:col>
      <xdr:colOff>561975</xdr:colOff>
      <xdr:row>7</xdr:row>
      <xdr:rowOff>171450</xdr:rowOff>
    </xdr:to>
    <xdr:grpSp>
      <xdr:nvGrpSpPr>
        <xdr:cNvPr id="7" name="Group 6">
          <a:extLst>
            <a:ext uri="{FF2B5EF4-FFF2-40B4-BE49-F238E27FC236}">
              <a16:creationId xmlns:a16="http://schemas.microsoft.com/office/drawing/2014/main" id="{609FCBE7-A1AB-DC50-59B6-CB1A73BA3782}"/>
            </a:ext>
          </a:extLst>
        </xdr:cNvPr>
        <xdr:cNvGrpSpPr/>
      </xdr:nvGrpSpPr>
      <xdr:grpSpPr>
        <a:xfrm>
          <a:off x="1247775" y="971550"/>
          <a:ext cx="533400" cy="533400"/>
          <a:chOff x="1238250" y="942975"/>
          <a:chExt cx="533400" cy="533400"/>
        </a:xfrm>
      </xdr:grpSpPr>
      <xdr:sp macro="" textlink="">
        <xdr:nvSpPr>
          <xdr:cNvPr id="4" name="Rectangle: Rounded Corners 3">
            <a:extLst>
              <a:ext uri="{FF2B5EF4-FFF2-40B4-BE49-F238E27FC236}">
                <a16:creationId xmlns:a16="http://schemas.microsoft.com/office/drawing/2014/main" id="{99D60E07-1FB9-FF52-908D-FD1B136741FA}"/>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 name="Graphic 5" descr="Head with gears with solid fill">
            <a:extLst>
              <a:ext uri="{FF2B5EF4-FFF2-40B4-BE49-F238E27FC236}">
                <a16:creationId xmlns:a16="http://schemas.microsoft.com/office/drawing/2014/main" id="{5B241439-BA68-706A-10FB-78985F988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09688" y="1014413"/>
            <a:ext cx="390525" cy="390525"/>
          </a:xfrm>
          <a:prstGeom prst="rect">
            <a:avLst/>
          </a:prstGeom>
        </xdr:spPr>
      </xdr:pic>
    </xdr:grpSp>
    <xdr:clientData/>
  </xdr:twoCellAnchor>
  <xdr:twoCellAnchor>
    <xdr:from>
      <xdr:col>3</xdr:col>
      <xdr:colOff>19050</xdr:colOff>
      <xdr:row>5</xdr:row>
      <xdr:rowOff>9525</xdr:rowOff>
    </xdr:from>
    <xdr:to>
      <xdr:col>7</xdr:col>
      <xdr:colOff>371475</xdr:colOff>
      <xdr:row>7</xdr:row>
      <xdr:rowOff>9525</xdr:rowOff>
    </xdr:to>
    <xdr:sp macro="" textlink="">
      <xdr:nvSpPr>
        <xdr:cNvPr id="8" name="TextBox 7">
          <a:extLst>
            <a:ext uri="{FF2B5EF4-FFF2-40B4-BE49-F238E27FC236}">
              <a16:creationId xmlns:a16="http://schemas.microsoft.com/office/drawing/2014/main" id="{B5FD7C37-0E53-5861-0F87-B32FA94C2273}"/>
            </a:ext>
          </a:extLst>
        </xdr:cNvPr>
        <xdr:cNvSpPr txBox="1"/>
      </xdr:nvSpPr>
      <xdr:spPr>
        <a:xfrm>
          <a:off x="1847850" y="962025"/>
          <a:ext cx="27908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4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PRIMEROS PASOS</a:t>
          </a:r>
        </a:p>
      </xdr:txBody>
    </xdr:sp>
    <xdr:clientData/>
  </xdr:twoCellAnchor>
  <xdr:twoCellAnchor>
    <xdr:from>
      <xdr:col>3</xdr:col>
      <xdr:colOff>38100</xdr:colOff>
      <xdr:row>6</xdr:row>
      <xdr:rowOff>161925</xdr:rowOff>
    </xdr:from>
    <xdr:to>
      <xdr:col>13</xdr:col>
      <xdr:colOff>496454</xdr:colOff>
      <xdr:row>12</xdr:row>
      <xdr:rowOff>80818</xdr:rowOff>
    </xdr:to>
    <xdr:sp macro="" textlink="">
      <xdr:nvSpPr>
        <xdr:cNvPr id="9" name="TextBox 8">
          <a:extLst>
            <a:ext uri="{FF2B5EF4-FFF2-40B4-BE49-F238E27FC236}">
              <a16:creationId xmlns:a16="http://schemas.microsoft.com/office/drawing/2014/main" id="{2176F490-7CFC-B08E-F17E-35AF15884654}"/>
            </a:ext>
          </a:extLst>
        </xdr:cNvPr>
        <xdr:cNvSpPr txBox="1"/>
      </xdr:nvSpPr>
      <xdr:spPr>
        <a:xfrm>
          <a:off x="1977736" y="1270289"/>
          <a:ext cx="6923809" cy="1027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52000" indent="-252000" algn="l">
            <a:spcAft>
              <a:spcPts val="600"/>
            </a:spcAft>
            <a:buSzPct val="150000"/>
            <a:buFontTx/>
            <a:buBlip>
              <a:blip xmlns:r="http://schemas.openxmlformats.org/officeDocument/2006/relationships" r:embed="rId3"/>
            </a:buBlip>
          </a:pPr>
          <a:r>
            <a:rPr lang="es-ES" sz="1100" b="0" i="0" u="none" strike="noStrike" baseline="0">
              <a:solidFill>
                <a:schemeClr val="bg1"/>
              </a:solidFill>
              <a:latin typeface="+mn-lt"/>
              <a:ea typeface="+mn-ea"/>
              <a:cs typeface="+mn-cs"/>
            </a:rPr>
            <a:t>Antes de iniciar el ejercicio de protección frente al cambio climático, revise la documentación técnica del edificio (plan director, planos de diseño, fichas técnicas, etc.).</a:t>
          </a:r>
        </a:p>
        <a:p>
          <a:pPr marL="252000" indent="-252000" algn="l">
            <a:spcAft>
              <a:spcPts val="600"/>
            </a:spcAft>
            <a:buSzPct val="150000"/>
            <a:buFontTx/>
            <a:buBlip>
              <a:blip xmlns:r="http://schemas.openxmlformats.org/officeDocument/2006/relationships" r:embed="rId3"/>
            </a:buBlip>
          </a:pPr>
          <a:r>
            <a:rPr lang="es-ES" sz="1100" b="0" i="0" u="none" strike="noStrike" baseline="0">
              <a:solidFill>
                <a:schemeClr val="bg1"/>
              </a:solidFill>
              <a:latin typeface="+mn-lt"/>
              <a:ea typeface="+mn-ea"/>
              <a:cs typeface="+mn-cs"/>
            </a:rPr>
            <a:t>Considere la anatomía del edificio y elabore una lista de sus componentes clave (especificando, en la medida de lo posible, los detalles de construcción). ¿Qué especificaciones técnicas se han utilizado para el diseño? ¿Qué funciones desempeña el edificio?   </a:t>
          </a:r>
        </a:p>
      </xdr:txBody>
    </xdr:sp>
    <xdr:clientData/>
  </xdr:twoCellAnchor>
  <xdr:twoCellAnchor>
    <xdr:from>
      <xdr:col>2</xdr:col>
      <xdr:colOff>53975</xdr:colOff>
      <xdr:row>13</xdr:row>
      <xdr:rowOff>73025</xdr:rowOff>
    </xdr:from>
    <xdr:to>
      <xdr:col>2</xdr:col>
      <xdr:colOff>587375</xdr:colOff>
      <xdr:row>16</xdr:row>
      <xdr:rowOff>41275</xdr:rowOff>
    </xdr:to>
    <xdr:grpSp>
      <xdr:nvGrpSpPr>
        <xdr:cNvPr id="10" name="Group 9">
          <a:hlinkClick xmlns:r="http://schemas.openxmlformats.org/officeDocument/2006/relationships" r:id="rId4"/>
          <a:extLst>
            <a:ext uri="{FF2B5EF4-FFF2-40B4-BE49-F238E27FC236}">
              <a16:creationId xmlns:a16="http://schemas.microsoft.com/office/drawing/2014/main" id="{0768057B-A1ED-BD89-82B0-676C9D781C9B}"/>
            </a:ext>
          </a:extLst>
        </xdr:cNvPr>
        <xdr:cNvGrpSpPr/>
      </xdr:nvGrpSpPr>
      <xdr:grpSpPr>
        <a:xfrm>
          <a:off x="1273175" y="2549525"/>
          <a:ext cx="533400" cy="539750"/>
          <a:chOff x="1238250" y="942975"/>
          <a:chExt cx="533400" cy="533400"/>
        </a:xfrm>
      </xdr:grpSpPr>
      <xdr:sp macro="" textlink="">
        <xdr:nvSpPr>
          <xdr:cNvPr id="11" name="Rectangle: Rounded Corners 10">
            <a:extLst>
              <a:ext uri="{FF2B5EF4-FFF2-40B4-BE49-F238E27FC236}">
                <a16:creationId xmlns:a16="http://schemas.microsoft.com/office/drawing/2014/main" id="{E0A0B39F-FDB7-55EF-F2FE-BC9DDC1C5162}"/>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2" name="Graphic 11" descr="Bar graph with upward trend outline">
            <a:extLst>
              <a:ext uri="{FF2B5EF4-FFF2-40B4-BE49-F238E27FC236}">
                <a16:creationId xmlns:a16="http://schemas.microsoft.com/office/drawing/2014/main" id="{A58F44EB-A7D7-78E4-A0D7-704A8DAF942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rcRect/>
          <a:stretch/>
        </xdr:blipFill>
        <xdr:spPr>
          <a:xfrm>
            <a:off x="1309688" y="1014413"/>
            <a:ext cx="390525" cy="390525"/>
          </a:xfrm>
          <a:prstGeom prst="rect">
            <a:avLst/>
          </a:prstGeom>
        </xdr:spPr>
      </xdr:pic>
    </xdr:grpSp>
    <xdr:clientData/>
  </xdr:twoCellAnchor>
  <xdr:twoCellAnchor>
    <xdr:from>
      <xdr:col>3</xdr:col>
      <xdr:colOff>67541</xdr:colOff>
      <xdr:row>13</xdr:row>
      <xdr:rowOff>176645</xdr:rowOff>
    </xdr:from>
    <xdr:to>
      <xdr:col>7</xdr:col>
      <xdr:colOff>419966</xdr:colOff>
      <xdr:row>15</xdr:row>
      <xdr:rowOff>176645</xdr:rowOff>
    </xdr:to>
    <xdr:sp macro="" textlink="">
      <xdr:nvSpPr>
        <xdr:cNvPr id="13" name="TextBox 12">
          <a:extLst>
            <a:ext uri="{FF2B5EF4-FFF2-40B4-BE49-F238E27FC236}">
              <a16:creationId xmlns:a16="http://schemas.microsoft.com/office/drawing/2014/main" id="{98D1B21E-500F-6BE2-6C9A-3077BE3A4A56}"/>
            </a:ext>
          </a:extLst>
        </xdr:cNvPr>
        <xdr:cNvSpPr txBox="1"/>
      </xdr:nvSpPr>
      <xdr:spPr>
        <a:xfrm>
          <a:off x="2007177" y="2578100"/>
          <a:ext cx="2938607" cy="369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400" b="1" i="0" u="none" strike="noStrike">
              <a:solidFill>
                <a:schemeClr val="bg1"/>
              </a:solidFill>
              <a:latin typeface="Roboto" panose="02000000000000000000" pitchFamily="2" charset="0"/>
              <a:ea typeface="Roboto" panose="02000000000000000000" pitchFamily="2" charset="0"/>
              <a:cs typeface="Roboto" panose="02000000000000000000" pitchFamily="2" charset="0"/>
            </a:rPr>
            <a:t>ANÁLISIS</a:t>
          </a:r>
          <a:r>
            <a:rPr lang="es-ES" sz="1400" b="1" i="0" u="none" strike="noStrike" baseline="30000">
              <a:solidFill>
                <a:schemeClr val="bg1"/>
              </a:solidFill>
              <a:latin typeface="Roboto" panose="02000000000000000000" pitchFamily="2" charset="0"/>
              <a:ea typeface="Roboto" panose="02000000000000000000" pitchFamily="2" charset="0"/>
              <a:cs typeface="Roboto" panose="02000000000000000000" pitchFamily="2" charset="0"/>
            </a:rPr>
            <a:t>1</a:t>
          </a:r>
        </a:p>
      </xdr:txBody>
    </xdr:sp>
    <xdr:clientData/>
  </xdr:twoCellAnchor>
  <xdr:twoCellAnchor>
    <xdr:from>
      <xdr:col>3</xdr:col>
      <xdr:colOff>34059</xdr:colOff>
      <xdr:row>15</xdr:row>
      <xdr:rowOff>170294</xdr:rowOff>
    </xdr:from>
    <xdr:to>
      <xdr:col>13</xdr:col>
      <xdr:colOff>427182</xdr:colOff>
      <xdr:row>30</xdr:row>
      <xdr:rowOff>150090</xdr:rowOff>
    </xdr:to>
    <xdr:sp macro="" textlink="">
      <xdr:nvSpPr>
        <xdr:cNvPr id="14" name="TextBox 13">
          <a:extLst>
            <a:ext uri="{FF2B5EF4-FFF2-40B4-BE49-F238E27FC236}">
              <a16:creationId xmlns:a16="http://schemas.microsoft.com/office/drawing/2014/main" id="{1847F48D-AF25-0392-807C-E9631115ED48}"/>
            </a:ext>
          </a:extLst>
        </xdr:cNvPr>
        <xdr:cNvSpPr txBox="1"/>
      </xdr:nvSpPr>
      <xdr:spPr>
        <a:xfrm>
          <a:off x="1973695" y="2941203"/>
          <a:ext cx="6858578" cy="2750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i="0" baseline="0">
              <a:solidFill>
                <a:schemeClr val="bg1"/>
              </a:solidFill>
              <a:effectLst/>
              <a:latin typeface="+mn-lt"/>
              <a:ea typeface="+mn-ea"/>
              <a:cs typeface="+mn-cs"/>
            </a:rPr>
            <a:t>El análisis se realiza en </a:t>
          </a:r>
          <a:r>
            <a:rPr lang="es-ES" sz="1100" b="1" i="0" baseline="0">
              <a:solidFill>
                <a:schemeClr val="bg1"/>
              </a:solidFill>
              <a:effectLst/>
              <a:latin typeface="+mn-lt"/>
              <a:ea typeface="+mn-ea"/>
              <a:cs typeface="+mn-cs"/>
            </a:rPr>
            <a:t>tres ciclos</a:t>
          </a:r>
          <a:r>
            <a:rPr lang="es-ES" sz="1100" i="0" baseline="0">
              <a:solidFill>
                <a:schemeClr val="bg1"/>
              </a:solidFill>
              <a:effectLst/>
              <a:latin typeface="+mn-lt"/>
              <a:ea typeface="+mn-ea"/>
              <a:cs typeface="+mn-cs"/>
            </a:rPr>
            <a:t> que representan tres clases generales de peligros, tal y como se muestra en el siguiente esquema.</a:t>
          </a:r>
          <a:r>
            <a:rPr lang="es-ES" sz="1100" b="0" i="0" baseline="0">
              <a:solidFill>
                <a:schemeClr val="bg1"/>
              </a:solidFill>
              <a:effectLst/>
              <a:latin typeface="+mn-lt"/>
              <a:ea typeface="+mn-ea"/>
              <a:cs typeface="+mn-cs"/>
            </a:rPr>
            <a:t> </a:t>
          </a:r>
        </a:p>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b="0" i="0" baseline="0">
              <a:solidFill>
                <a:schemeClr val="bg1"/>
              </a:solidFill>
              <a:effectLst/>
              <a:latin typeface="+mn-lt"/>
              <a:ea typeface="+mn-ea"/>
              <a:cs typeface="+mn-cs"/>
            </a:rPr>
            <a:t>El proceso de análisis es el mismo para todos los peligros. Comienza con la estimación de la exposición al peligro (paso 1), continúa con la evaluación de la sensibilidad (paso 2) donde se distingue entre los distintos componentes del proyecto, seguida de una evaluación preliminar de riesgos (paso 3) donde se describe el nivel de riesgo de los diferentes componentes del proyecto con respecto a los diferentes peligros considerados. En el paso 4, el usuario especifica medidas de adaptación para los componentes más vulnerables del proyecto y vuelve a calcular el riesgo residual del proyecto (es decir, el riesgo climático tras aplicar las medidas de adaptación especificadas). </a:t>
          </a:r>
        </a:p>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b="0" i="0" baseline="0">
              <a:solidFill>
                <a:schemeClr val="bg1"/>
              </a:solidFill>
              <a:effectLst/>
              <a:latin typeface="+mn-lt"/>
              <a:ea typeface="+mn-ea"/>
              <a:cs typeface="+mn-cs"/>
            </a:rPr>
            <a:t>La evaluación de la protección frente al cambio climático se completa cuando el </a:t>
          </a:r>
          <a:r>
            <a:rPr lang="es-ES" sz="1100" b="1" i="0" baseline="0">
              <a:solidFill>
                <a:schemeClr val="bg1"/>
              </a:solidFill>
              <a:effectLst/>
              <a:latin typeface="+mn-lt"/>
              <a:ea typeface="+mn-ea"/>
              <a:cs typeface="+mn-cs"/>
            </a:rPr>
            <a:t>riesgo residual es inferior al nivel máximo de riesgo aceptable</a:t>
          </a:r>
          <a:r>
            <a:rPr lang="es-ES" sz="1100" b="0" i="0" baseline="0">
              <a:solidFill>
                <a:schemeClr val="bg1"/>
              </a:solidFill>
              <a:effectLst/>
              <a:latin typeface="+mn-lt"/>
              <a:ea typeface="+mn-ea"/>
              <a:cs typeface="+mn-cs"/>
            </a:rPr>
            <a:t>. Se ruega tener en cuenta que la caracterización de «riesgo aceptable» puede diferir de un componente a otro. En el caso de componentes críticos, puede fijarse en «</a:t>
          </a:r>
          <a:r>
            <a:rPr lang="es-ES" sz="1100" b="1" i="0" baseline="0">
              <a:solidFill>
                <a:schemeClr val="bg1"/>
              </a:solidFill>
              <a:effectLst/>
              <a:latin typeface="+mn-lt"/>
              <a:ea typeface="+mn-ea"/>
              <a:cs typeface="+mn-cs"/>
            </a:rPr>
            <a:t>Bajo</a:t>
          </a:r>
          <a:r>
            <a:rPr lang="es-ES" sz="1100" b="0" i="0" baseline="0">
              <a:solidFill>
                <a:schemeClr val="bg1"/>
              </a:solidFill>
              <a:effectLst/>
              <a:latin typeface="+mn-lt"/>
              <a:ea typeface="+mn-ea"/>
              <a:cs typeface="+mn-cs"/>
            </a:rPr>
            <a:t>». Cuando se trate de componentes menos críticos (p. ej., un almacén), también puede admitirse un riesgo aceptable «Medio». </a:t>
          </a:r>
        </a:p>
      </xdr:txBody>
    </xdr:sp>
    <xdr:clientData/>
  </xdr:twoCellAnchor>
  <xdr:twoCellAnchor>
    <xdr:from>
      <xdr:col>3</xdr:col>
      <xdr:colOff>34925</xdr:colOff>
      <xdr:row>45</xdr:row>
      <xdr:rowOff>4205</xdr:rowOff>
    </xdr:from>
    <xdr:to>
      <xdr:col>7</xdr:col>
      <xdr:colOff>387350</xdr:colOff>
      <xdr:row>47</xdr:row>
      <xdr:rowOff>4205</xdr:rowOff>
    </xdr:to>
    <xdr:sp macro="" textlink="">
      <xdr:nvSpPr>
        <xdr:cNvPr id="18" name="TextBox 17">
          <a:extLst>
            <a:ext uri="{FF2B5EF4-FFF2-40B4-BE49-F238E27FC236}">
              <a16:creationId xmlns:a16="http://schemas.microsoft.com/office/drawing/2014/main" id="{7CD684C0-7A66-190D-FA69-2CFB29B9AB75}"/>
            </a:ext>
          </a:extLst>
        </xdr:cNvPr>
        <xdr:cNvSpPr txBox="1"/>
      </xdr:nvSpPr>
      <xdr:spPr>
        <a:xfrm>
          <a:off x="1939925" y="8576705"/>
          <a:ext cx="28924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4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RESULTADOS</a:t>
          </a:r>
        </a:p>
      </xdr:txBody>
    </xdr:sp>
    <xdr:clientData/>
  </xdr:twoCellAnchor>
  <xdr:twoCellAnchor>
    <xdr:from>
      <xdr:col>3</xdr:col>
      <xdr:colOff>53975</xdr:colOff>
      <xdr:row>46</xdr:row>
      <xdr:rowOff>156604</xdr:rowOff>
    </xdr:from>
    <xdr:to>
      <xdr:col>14</xdr:col>
      <xdr:colOff>311728</xdr:colOff>
      <xdr:row>51</xdr:row>
      <xdr:rowOff>70879</xdr:rowOff>
    </xdr:to>
    <xdr:sp macro="" textlink="">
      <xdr:nvSpPr>
        <xdr:cNvPr id="19" name="TextBox 18">
          <a:extLst>
            <a:ext uri="{FF2B5EF4-FFF2-40B4-BE49-F238E27FC236}">
              <a16:creationId xmlns:a16="http://schemas.microsoft.com/office/drawing/2014/main" id="{21728CB9-355D-759F-AFDD-310AA96B903D}"/>
            </a:ext>
          </a:extLst>
        </xdr:cNvPr>
        <xdr:cNvSpPr txBox="1"/>
      </xdr:nvSpPr>
      <xdr:spPr>
        <a:xfrm>
          <a:off x="1993611" y="8654059"/>
          <a:ext cx="7369753" cy="837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b="0" i="0" baseline="0">
              <a:solidFill>
                <a:schemeClr val="bg1"/>
              </a:solidFill>
              <a:effectLst/>
              <a:latin typeface="+mn-lt"/>
              <a:ea typeface="+mn-ea"/>
              <a:cs typeface="+mn-cs"/>
            </a:rPr>
            <a:t>Un resumen de los riesgos climáticos del edificio (antes y después de aplicar las medidas de adaptación).</a:t>
          </a:r>
        </a:p>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b="0" i="0" baseline="0">
              <a:solidFill>
                <a:schemeClr val="bg1"/>
              </a:solidFill>
              <a:effectLst/>
              <a:latin typeface="+mn-lt"/>
              <a:ea typeface="+mn-ea"/>
              <a:cs typeface="+mn-cs"/>
            </a:rPr>
            <a:t>Una lista de medidas de adaptación adecuadas para los distintos peligros considerados.</a:t>
          </a:r>
        </a:p>
      </xdr:txBody>
    </xdr:sp>
    <xdr:clientData/>
  </xdr:twoCellAnchor>
  <xdr:twoCellAnchor>
    <xdr:from>
      <xdr:col>2</xdr:col>
      <xdr:colOff>60325</xdr:colOff>
      <xdr:row>45</xdr:row>
      <xdr:rowOff>159780</xdr:rowOff>
    </xdr:from>
    <xdr:to>
      <xdr:col>2</xdr:col>
      <xdr:colOff>593725</xdr:colOff>
      <xdr:row>48</xdr:row>
      <xdr:rowOff>121680</xdr:rowOff>
    </xdr:to>
    <xdr:grpSp>
      <xdr:nvGrpSpPr>
        <xdr:cNvPr id="3353" name="Group 19">
          <a:hlinkClick xmlns:r="http://schemas.openxmlformats.org/officeDocument/2006/relationships" r:id="rId7"/>
          <a:extLst>
            <a:ext uri="{FF2B5EF4-FFF2-40B4-BE49-F238E27FC236}">
              <a16:creationId xmlns:a16="http://schemas.microsoft.com/office/drawing/2014/main" id="{623BDE81-0D6F-10EA-378E-25CF2F790D0E}"/>
            </a:ext>
          </a:extLst>
        </xdr:cNvPr>
        <xdr:cNvGrpSpPr/>
      </xdr:nvGrpSpPr>
      <xdr:grpSpPr>
        <a:xfrm>
          <a:off x="1279525" y="8732280"/>
          <a:ext cx="533400" cy="533400"/>
          <a:chOff x="1238250" y="942975"/>
          <a:chExt cx="533400" cy="533400"/>
        </a:xfrm>
      </xdr:grpSpPr>
      <xdr:sp macro="" textlink="">
        <xdr:nvSpPr>
          <xdr:cNvPr id="3354" name="Rectangle: Rounded Corners 20">
            <a:extLst>
              <a:ext uri="{FF2B5EF4-FFF2-40B4-BE49-F238E27FC236}">
                <a16:creationId xmlns:a16="http://schemas.microsoft.com/office/drawing/2014/main" id="{C9B872CC-2E66-E0AF-DD7F-5699FE3FF8EF}"/>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3355" name="Graphic 21" descr="Bullseye with solid fill">
            <a:extLst>
              <a:ext uri="{FF2B5EF4-FFF2-40B4-BE49-F238E27FC236}">
                <a16:creationId xmlns:a16="http://schemas.microsoft.com/office/drawing/2014/main" id="{D7B34642-21EE-6763-1903-95367F5302D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rcRect/>
          <a:stretch/>
        </xdr:blipFill>
        <xdr:spPr>
          <a:xfrm>
            <a:off x="1309688" y="1014413"/>
            <a:ext cx="390525" cy="390525"/>
          </a:xfrm>
          <a:prstGeom prst="rect">
            <a:avLst/>
          </a:prstGeom>
        </xdr:spPr>
      </xdr:pic>
    </xdr:grpSp>
    <xdr:clientData/>
  </xdr:twoCellAnchor>
  <xdr:oneCellAnchor>
    <xdr:from>
      <xdr:col>1</xdr:col>
      <xdr:colOff>248892</xdr:colOff>
      <xdr:row>30</xdr:row>
      <xdr:rowOff>156989</xdr:rowOff>
    </xdr:from>
    <xdr:ext cx="8029713" cy="2481539"/>
    <xdr:grpSp>
      <xdr:nvGrpSpPr>
        <xdr:cNvPr id="3283" name="Group 228">
          <a:extLst>
            <a:ext uri="{FF2B5EF4-FFF2-40B4-BE49-F238E27FC236}">
              <a16:creationId xmlns:a16="http://schemas.microsoft.com/office/drawing/2014/main" id="{8293476A-F679-E0C3-D870-267C1DC4416C}"/>
            </a:ext>
          </a:extLst>
        </xdr:cNvPr>
        <xdr:cNvGrpSpPr/>
      </xdr:nvGrpSpPr>
      <xdr:grpSpPr>
        <a:xfrm>
          <a:off x="858492" y="5871989"/>
          <a:ext cx="8029713" cy="2481539"/>
          <a:chOff x="7065065" y="4953448"/>
          <a:chExt cx="8050696" cy="2481539"/>
        </a:xfrm>
      </xdr:grpSpPr>
      <xdr:sp macro="" textlink="">
        <xdr:nvSpPr>
          <xdr:cNvPr id="3284" name="TextBox 34">
            <a:extLst>
              <a:ext uri="{FF2B5EF4-FFF2-40B4-BE49-F238E27FC236}">
                <a16:creationId xmlns:a16="http://schemas.microsoft.com/office/drawing/2014/main" id="{BFBD3C6E-EF2A-3AEA-363E-20EBE0764484}"/>
              </a:ext>
            </a:extLst>
          </xdr:cNvPr>
          <xdr:cNvSpPr txBox="1"/>
        </xdr:nvSpPr>
        <xdr:spPr>
          <a:xfrm>
            <a:off x="11995014" y="5649186"/>
            <a:ext cx="659146"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EXPOSICIÓN AL PELIGRO</a:t>
            </a:r>
          </a:p>
        </xdr:txBody>
      </xdr:sp>
      <xdr:grpSp>
        <xdr:nvGrpSpPr>
          <xdr:cNvPr id="3285" name="Graphic 10">
            <a:extLst>
              <a:ext uri="{FF2B5EF4-FFF2-40B4-BE49-F238E27FC236}">
                <a16:creationId xmlns:a16="http://schemas.microsoft.com/office/drawing/2014/main" id="{2FABD643-817C-C62E-DBC3-760760E79729}"/>
              </a:ext>
            </a:extLst>
          </xdr:cNvPr>
          <xdr:cNvGrpSpPr/>
        </xdr:nvGrpSpPr>
        <xdr:grpSpPr>
          <a:xfrm>
            <a:off x="13680749" y="6120343"/>
            <a:ext cx="399996" cy="822833"/>
            <a:chOff x="13680750" y="6120343"/>
            <a:chExt cx="399996" cy="822833"/>
          </a:xfrm>
          <a:noFill/>
        </xdr:grpSpPr>
        <xdr:sp macro="" textlink="">
          <xdr:nvSpPr>
            <xdr:cNvPr id="3286" name="Freeform: Shape 22">
              <a:extLst>
                <a:ext uri="{FF2B5EF4-FFF2-40B4-BE49-F238E27FC236}">
                  <a16:creationId xmlns:a16="http://schemas.microsoft.com/office/drawing/2014/main" id="{4BDBF001-7736-E6F3-F89B-2E81BA1C9FFD}"/>
                </a:ext>
              </a:extLst>
            </xdr:cNvPr>
            <xdr:cNvSpPr/>
          </xdr:nvSpPr>
          <xdr:spPr>
            <a:xfrm>
              <a:off x="14060128" y="6120343"/>
              <a:ext cx="20618" cy="264560"/>
            </a:xfrm>
            <a:custGeom>
              <a:avLst/>
              <a:gdLst>
                <a:gd name="connsiteX0" fmla="*/ 20618 w 20618"/>
                <a:gd name="connsiteY0" fmla="*/ 0 h 35532"/>
                <a:gd name="connsiteX1" fmla="*/ 0 w 20618"/>
                <a:gd name="connsiteY1" fmla="*/ 35533 h 35532"/>
              </a:gdLst>
              <a:ahLst/>
              <a:cxnLst>
                <a:cxn ang="0">
                  <a:pos x="connsiteX0" y="connsiteY0"/>
                </a:cxn>
                <a:cxn ang="0">
                  <a:pos x="connsiteX1" y="connsiteY1"/>
                </a:cxn>
              </a:cxnLst>
              <a:rect l="l" t="t" r="r" b="b"/>
              <a:pathLst>
                <a:path w="20618" h="35532">
                  <a:moveTo>
                    <a:pt x="20618" y="0"/>
                  </a:moveTo>
                  <a:lnTo>
                    <a:pt x="0" y="35533"/>
                  </a:lnTo>
                </a:path>
              </a:pathLst>
            </a:custGeom>
            <a:ln w="13653" cap="flat">
              <a:solidFill>
                <a:srgbClr val="FFFFFF"/>
              </a:solidFill>
              <a:prstDash val="solid"/>
              <a:miter/>
            </a:ln>
          </xdr:spPr>
          <xdr:txBody>
            <a:bodyPr rtlCol="0" anchor="ctr">
              <a:spAutoFit/>
            </a:bodyPr>
            <a:lstStyle/>
            <a:p>
              <a:endParaRPr lang="en-US"/>
            </a:p>
          </xdr:txBody>
        </xdr:sp>
        <xdr:sp macro="" textlink="">
          <xdr:nvSpPr>
            <xdr:cNvPr id="3287" name="Freeform: Shape 23">
              <a:extLst>
                <a:ext uri="{FF2B5EF4-FFF2-40B4-BE49-F238E27FC236}">
                  <a16:creationId xmlns:a16="http://schemas.microsoft.com/office/drawing/2014/main" id="{963844BD-68AD-1A3F-39D2-0252011D154F}"/>
                </a:ext>
              </a:extLst>
            </xdr:cNvPr>
            <xdr:cNvSpPr/>
          </xdr:nvSpPr>
          <xdr:spPr>
            <a:xfrm>
              <a:off x="13759100" y="6433987"/>
              <a:ext cx="255667" cy="264560"/>
            </a:xfrm>
            <a:custGeom>
              <a:avLst/>
              <a:gdLst>
                <a:gd name="connsiteX0" fmla="*/ 255668 w 255667"/>
                <a:gd name="connsiteY0" fmla="*/ 0 h 433224"/>
                <a:gd name="connsiteX1" fmla="*/ 19244 w 255667"/>
                <a:gd name="connsiteY1" fmla="*/ 408625 h 433224"/>
                <a:gd name="connsiteX2" fmla="*/ 0 w 255667"/>
                <a:gd name="connsiteY2" fmla="*/ 433225 h 433224"/>
              </a:gdLst>
              <a:ahLst/>
              <a:cxnLst>
                <a:cxn ang="0">
                  <a:pos x="connsiteX0" y="connsiteY0"/>
                </a:cxn>
                <a:cxn ang="0">
                  <a:pos x="connsiteX1" y="connsiteY1"/>
                </a:cxn>
                <a:cxn ang="0">
                  <a:pos x="connsiteX2" y="connsiteY2"/>
                </a:cxn>
              </a:cxnLst>
              <a:rect l="l" t="t" r="r" b="b"/>
              <a:pathLst>
                <a:path w="255667" h="433224">
                  <a:moveTo>
                    <a:pt x="255668" y="0"/>
                  </a:moveTo>
                  <a:lnTo>
                    <a:pt x="19244" y="408625"/>
                  </a:lnTo>
                  <a:cubicBezTo>
                    <a:pt x="13746" y="418192"/>
                    <a:pt x="6873" y="426391"/>
                    <a:pt x="0" y="433225"/>
                  </a:cubicBezTo>
                </a:path>
              </a:pathLst>
            </a:custGeom>
            <a:noFill/>
            <a:ln w="13653" cap="flat">
              <a:solidFill>
                <a:srgbClr val="FFFFFF"/>
              </a:solidFill>
              <a:custDash>
                <a:ds d="501525" sp="501525"/>
              </a:custDash>
              <a:miter/>
            </a:ln>
          </xdr:spPr>
          <xdr:txBody>
            <a:bodyPr rtlCol="0" anchor="ctr">
              <a:spAutoFit/>
            </a:bodyPr>
            <a:lstStyle/>
            <a:p>
              <a:endParaRPr lang="en-US"/>
            </a:p>
          </xdr:txBody>
        </xdr:sp>
        <xdr:sp macro="" textlink="">
          <xdr:nvSpPr>
            <xdr:cNvPr id="3288" name="Freeform: Shape 24">
              <a:extLst>
                <a:ext uri="{FF2B5EF4-FFF2-40B4-BE49-F238E27FC236}">
                  <a16:creationId xmlns:a16="http://schemas.microsoft.com/office/drawing/2014/main" id="{515F0C33-6DFE-634D-69EE-FA7AA71BB651}"/>
                </a:ext>
              </a:extLst>
            </xdr:cNvPr>
            <xdr:cNvSpPr/>
          </xdr:nvSpPr>
          <xdr:spPr>
            <a:xfrm>
              <a:off x="13680750" y="6678616"/>
              <a:ext cx="39862" cy="264560"/>
            </a:xfrm>
            <a:custGeom>
              <a:avLst/>
              <a:gdLst>
                <a:gd name="connsiteX0" fmla="*/ 39862 w 39862"/>
                <a:gd name="connsiteY0" fmla="*/ 0 h 6833"/>
                <a:gd name="connsiteX1" fmla="*/ 0 w 39862"/>
                <a:gd name="connsiteY1" fmla="*/ 6833 h 6833"/>
              </a:gdLst>
              <a:ahLst/>
              <a:cxnLst>
                <a:cxn ang="0">
                  <a:pos x="connsiteX0" y="connsiteY0"/>
                </a:cxn>
                <a:cxn ang="0">
                  <a:pos x="connsiteX1" y="connsiteY1"/>
                </a:cxn>
              </a:cxnLst>
              <a:rect l="l" t="t" r="r" b="b"/>
              <a:pathLst>
                <a:path w="39862" h="6833">
                  <a:moveTo>
                    <a:pt x="39862" y="0"/>
                  </a:moveTo>
                  <a:cubicBezTo>
                    <a:pt x="27491" y="5467"/>
                    <a:pt x="13746" y="6833"/>
                    <a:pt x="0" y="6833"/>
                  </a:cubicBezTo>
                </a:path>
              </a:pathLst>
            </a:custGeom>
            <a:noFill/>
            <a:ln w="13653" cap="flat">
              <a:solidFill>
                <a:srgbClr val="FFFFFF"/>
              </a:solidFill>
              <a:prstDash val="solid"/>
              <a:miter/>
            </a:ln>
          </xdr:spPr>
          <xdr:txBody>
            <a:bodyPr rtlCol="0" anchor="ctr">
              <a:spAutoFit/>
            </a:bodyPr>
            <a:lstStyle/>
            <a:p>
              <a:endParaRPr lang="en-US"/>
            </a:p>
          </xdr:txBody>
        </xdr:sp>
      </xdr:grpSp>
      <xdr:sp macro="" textlink="">
        <xdr:nvSpPr>
          <xdr:cNvPr id="3289" name="Freeform: Shape 25">
            <a:extLst>
              <a:ext uri="{FF2B5EF4-FFF2-40B4-BE49-F238E27FC236}">
                <a16:creationId xmlns:a16="http://schemas.microsoft.com/office/drawing/2014/main" id="{8676B8ED-37D7-E788-B301-FA55299616E2}"/>
              </a:ext>
            </a:extLst>
          </xdr:cNvPr>
          <xdr:cNvSpPr/>
        </xdr:nvSpPr>
        <xdr:spPr>
          <a:xfrm>
            <a:off x="8024093" y="5491784"/>
            <a:ext cx="6078988" cy="1200150"/>
          </a:xfrm>
          <a:custGeom>
            <a:avLst/>
            <a:gdLst>
              <a:gd name="connsiteX0" fmla="*/ 416835 w 6078989"/>
              <a:gd name="connsiteY0" fmla="*/ 1270975 h 1270974"/>
              <a:gd name="connsiteX1" fmla="*/ 317867 w 6078989"/>
              <a:gd name="connsiteY1" fmla="*/ 1214942 h 1270974"/>
              <a:gd name="connsiteX2" fmla="*/ 15464 w 6078989"/>
              <a:gd name="connsiteY2" fmla="*/ 691520 h 1270974"/>
              <a:gd name="connsiteX3" fmla="*/ 15464 w 6078989"/>
              <a:gd name="connsiteY3" fmla="*/ 578088 h 1270974"/>
              <a:gd name="connsiteX4" fmla="*/ 319241 w 6078989"/>
              <a:gd name="connsiteY4" fmla="*/ 56032 h 1270974"/>
              <a:gd name="connsiteX5" fmla="*/ 418210 w 6078989"/>
              <a:gd name="connsiteY5" fmla="*/ 0 h 1270974"/>
              <a:gd name="connsiteX6" fmla="*/ 1025765 w 6078989"/>
              <a:gd name="connsiteY6" fmla="*/ 0 h 1270974"/>
              <a:gd name="connsiteX7" fmla="*/ 1124733 w 6078989"/>
              <a:gd name="connsiteY7" fmla="*/ 56032 h 1270974"/>
              <a:gd name="connsiteX8" fmla="*/ 1428511 w 6078989"/>
              <a:gd name="connsiteY8" fmla="*/ 579455 h 1270974"/>
              <a:gd name="connsiteX9" fmla="*/ 1780398 w 6078989"/>
              <a:gd name="connsiteY9" fmla="*/ 1214942 h 1270974"/>
              <a:gd name="connsiteX10" fmla="*/ 1879367 w 6078989"/>
              <a:gd name="connsiteY10" fmla="*/ 1270975 h 1270974"/>
              <a:gd name="connsiteX11" fmla="*/ 1978335 w 6078989"/>
              <a:gd name="connsiteY11" fmla="*/ 1214942 h 1270974"/>
              <a:gd name="connsiteX12" fmla="*/ 2331597 w 6078989"/>
              <a:gd name="connsiteY12" fmla="*/ 579455 h 1270974"/>
              <a:gd name="connsiteX13" fmla="*/ 2635374 w 6078989"/>
              <a:gd name="connsiteY13" fmla="*/ 56032 h 1270974"/>
              <a:gd name="connsiteX14" fmla="*/ 2734343 w 6078989"/>
              <a:gd name="connsiteY14" fmla="*/ 0 h 1270974"/>
              <a:gd name="connsiteX15" fmla="*/ 3341898 w 6078989"/>
              <a:gd name="connsiteY15" fmla="*/ 0 h 1270974"/>
              <a:gd name="connsiteX16" fmla="*/ 3440866 w 6078989"/>
              <a:gd name="connsiteY16" fmla="*/ 56032 h 1270974"/>
              <a:gd name="connsiteX17" fmla="*/ 3744644 w 6078989"/>
              <a:gd name="connsiteY17" fmla="*/ 579455 h 1270974"/>
              <a:gd name="connsiteX18" fmla="*/ 4099281 w 6078989"/>
              <a:gd name="connsiteY18" fmla="*/ 1214942 h 1270974"/>
              <a:gd name="connsiteX19" fmla="*/ 4198249 w 6078989"/>
              <a:gd name="connsiteY19" fmla="*/ 1270975 h 1270974"/>
              <a:gd name="connsiteX20" fmla="*/ 4297217 w 6078989"/>
              <a:gd name="connsiteY20" fmla="*/ 1214942 h 1270974"/>
              <a:gd name="connsiteX21" fmla="*/ 4650479 w 6078989"/>
              <a:gd name="connsiteY21" fmla="*/ 579455 h 1270974"/>
              <a:gd name="connsiteX22" fmla="*/ 4954257 w 6078989"/>
              <a:gd name="connsiteY22" fmla="*/ 56032 h 1270974"/>
              <a:gd name="connsiteX23" fmla="*/ 5053225 w 6078989"/>
              <a:gd name="connsiteY23" fmla="*/ 0 h 1270974"/>
              <a:gd name="connsiteX24" fmla="*/ 5660780 w 6078989"/>
              <a:gd name="connsiteY24" fmla="*/ 0 h 1270974"/>
              <a:gd name="connsiteX25" fmla="*/ 5759749 w 6078989"/>
              <a:gd name="connsiteY25" fmla="*/ 56032 h 1270974"/>
              <a:gd name="connsiteX26" fmla="*/ 6063526 w 6078989"/>
              <a:gd name="connsiteY26" fmla="*/ 579455 h 1270974"/>
              <a:gd name="connsiteX27" fmla="*/ 6063526 w 6078989"/>
              <a:gd name="connsiteY27" fmla="*/ 692886 h 12709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6078989" h="1270974">
                <a:moveTo>
                  <a:pt x="416835" y="1270975"/>
                </a:moveTo>
                <a:cubicBezTo>
                  <a:pt x="375598" y="1270975"/>
                  <a:pt x="338485" y="1249108"/>
                  <a:pt x="317867" y="1214942"/>
                </a:cubicBezTo>
                <a:lnTo>
                  <a:pt x="15464" y="691520"/>
                </a:lnTo>
                <a:cubicBezTo>
                  <a:pt x="-5155" y="655987"/>
                  <a:pt x="-5155" y="613621"/>
                  <a:pt x="15464" y="578088"/>
                </a:cubicBezTo>
                <a:lnTo>
                  <a:pt x="319241" y="56032"/>
                </a:lnTo>
                <a:cubicBezTo>
                  <a:pt x="339860" y="20500"/>
                  <a:pt x="376973" y="0"/>
                  <a:pt x="418210" y="0"/>
                </a:cubicBezTo>
                <a:lnTo>
                  <a:pt x="1025765" y="0"/>
                </a:lnTo>
                <a:cubicBezTo>
                  <a:pt x="1067002" y="0"/>
                  <a:pt x="1104115" y="21866"/>
                  <a:pt x="1124733" y="56032"/>
                </a:cubicBezTo>
                <a:lnTo>
                  <a:pt x="1428511" y="579455"/>
                </a:lnTo>
                <a:lnTo>
                  <a:pt x="1780398" y="1214942"/>
                </a:lnTo>
                <a:cubicBezTo>
                  <a:pt x="1801017" y="1250475"/>
                  <a:pt x="1838130" y="1270975"/>
                  <a:pt x="1879367" y="1270975"/>
                </a:cubicBezTo>
                <a:cubicBezTo>
                  <a:pt x="1920603" y="1270975"/>
                  <a:pt x="1957716" y="1249108"/>
                  <a:pt x="1978335" y="1214942"/>
                </a:cubicBezTo>
                <a:cubicBezTo>
                  <a:pt x="1978335" y="1214942"/>
                  <a:pt x="2331597" y="579455"/>
                  <a:pt x="2331597" y="579455"/>
                </a:cubicBezTo>
                <a:lnTo>
                  <a:pt x="2635374" y="56032"/>
                </a:lnTo>
                <a:cubicBezTo>
                  <a:pt x="2655993" y="20500"/>
                  <a:pt x="2693106" y="0"/>
                  <a:pt x="2734343" y="0"/>
                </a:cubicBezTo>
                <a:lnTo>
                  <a:pt x="3341898" y="0"/>
                </a:lnTo>
                <a:cubicBezTo>
                  <a:pt x="3383135" y="0"/>
                  <a:pt x="3420248" y="21866"/>
                  <a:pt x="3440866" y="56032"/>
                </a:cubicBezTo>
                <a:lnTo>
                  <a:pt x="3744644" y="579455"/>
                </a:lnTo>
                <a:lnTo>
                  <a:pt x="4099281" y="1214942"/>
                </a:lnTo>
                <a:cubicBezTo>
                  <a:pt x="4119899" y="1250475"/>
                  <a:pt x="4157012" y="1270975"/>
                  <a:pt x="4198249" y="1270975"/>
                </a:cubicBezTo>
                <a:cubicBezTo>
                  <a:pt x="4239486" y="1270975"/>
                  <a:pt x="4276599" y="1249108"/>
                  <a:pt x="4297217" y="1214942"/>
                </a:cubicBezTo>
                <a:lnTo>
                  <a:pt x="4650479" y="579455"/>
                </a:lnTo>
                <a:lnTo>
                  <a:pt x="4954257" y="56032"/>
                </a:lnTo>
                <a:cubicBezTo>
                  <a:pt x="4974875" y="20500"/>
                  <a:pt x="5011988" y="0"/>
                  <a:pt x="5053225" y="0"/>
                </a:cubicBezTo>
                <a:lnTo>
                  <a:pt x="5660780" y="0"/>
                </a:lnTo>
                <a:cubicBezTo>
                  <a:pt x="5702017" y="0"/>
                  <a:pt x="5739130" y="21866"/>
                  <a:pt x="5759749" y="56032"/>
                </a:cubicBezTo>
                <a:lnTo>
                  <a:pt x="6063526" y="579455"/>
                </a:lnTo>
                <a:cubicBezTo>
                  <a:pt x="6084145" y="614988"/>
                  <a:pt x="6084145" y="657354"/>
                  <a:pt x="6063526" y="692886"/>
                </a:cubicBezTo>
              </a:path>
            </a:pathLst>
          </a:custGeom>
          <a:noFill/>
          <a:ln w="13653" cap="flat">
            <a:solidFill>
              <a:schemeClr val="accent3"/>
            </a:solidFill>
            <a:prstDash val="solid"/>
            <a:miter/>
          </a:ln>
        </xdr:spPr>
        <xdr:txBody>
          <a:bodyPr rtlCol="0" anchor="ctr">
            <a:noAutofit/>
          </a:bodyPr>
          <a:lstStyle/>
          <a:p>
            <a:endParaRPr lang="en-US"/>
          </a:p>
        </xdr:txBody>
      </xdr:sp>
      <xdr:grpSp>
        <xdr:nvGrpSpPr>
          <xdr:cNvPr id="3290" name="Group 45">
            <a:extLst>
              <a:ext uri="{FF2B5EF4-FFF2-40B4-BE49-F238E27FC236}">
                <a16:creationId xmlns:a16="http://schemas.microsoft.com/office/drawing/2014/main" id="{C4F662AA-14E4-88DC-1F0B-159CB197D4C1}"/>
              </a:ext>
            </a:extLst>
          </xdr:cNvPr>
          <xdr:cNvGrpSpPr/>
        </xdr:nvGrpSpPr>
        <xdr:grpSpPr>
          <a:xfrm>
            <a:off x="8286555" y="5916829"/>
            <a:ext cx="955106" cy="597410"/>
            <a:chOff x="8517831" y="5854705"/>
            <a:chExt cx="950327" cy="597410"/>
          </a:xfrm>
        </xdr:grpSpPr>
        <xdr:sp macro="" textlink="">
          <xdr:nvSpPr>
            <xdr:cNvPr id="3291" name="Graphic 2">
              <a:extLst>
                <a:ext uri="{FF2B5EF4-FFF2-40B4-BE49-F238E27FC236}">
                  <a16:creationId xmlns:a16="http://schemas.microsoft.com/office/drawing/2014/main" id="{5B055E7F-676E-58C6-95EE-C24172779FA0}"/>
                </a:ext>
              </a:extLst>
            </xdr:cNvPr>
            <xdr:cNvSpPr/>
          </xdr:nvSpPr>
          <xdr:spPr>
            <a:xfrm>
              <a:off x="8517831" y="6011109"/>
              <a:ext cx="950327" cy="264560"/>
            </a:xfrm>
            <a:custGeom>
              <a:avLst/>
              <a:gdLst>
                <a:gd name="connsiteX0" fmla="*/ 326946 w 490061"/>
                <a:gd name="connsiteY0" fmla="*/ 0 h 444817"/>
                <a:gd name="connsiteX1" fmla="*/ 162163 w 490061"/>
                <a:gd name="connsiteY1" fmla="*/ 0 h 444817"/>
                <a:gd name="connsiteX2" fmla="*/ 93583 w 490061"/>
                <a:gd name="connsiteY2" fmla="*/ 39053 h 444817"/>
                <a:gd name="connsiteX3" fmla="*/ 10716 w 490061"/>
                <a:gd name="connsiteY3" fmla="*/ 182880 h 444817"/>
                <a:gd name="connsiteX4" fmla="*/ 10716 w 490061"/>
                <a:gd name="connsiteY4" fmla="*/ 261938 h 444817"/>
                <a:gd name="connsiteX5" fmla="*/ 93583 w 490061"/>
                <a:gd name="connsiteY5" fmla="*/ 405765 h 444817"/>
                <a:gd name="connsiteX6" fmla="*/ 162163 w 490061"/>
                <a:gd name="connsiteY6" fmla="*/ 444818 h 444817"/>
                <a:gd name="connsiteX7" fmla="*/ 327898 w 490061"/>
                <a:gd name="connsiteY7" fmla="*/ 444818 h 444817"/>
                <a:gd name="connsiteX8" fmla="*/ 396478 w 490061"/>
                <a:gd name="connsiteY8" fmla="*/ 405765 h 444817"/>
                <a:gd name="connsiteX9" fmla="*/ 479346 w 490061"/>
                <a:gd name="connsiteY9" fmla="*/ 261938 h 444817"/>
                <a:gd name="connsiteX10" fmla="*/ 479346 w 490061"/>
                <a:gd name="connsiteY10" fmla="*/ 182880 h 444817"/>
                <a:gd name="connsiteX11" fmla="*/ 395526 w 490061"/>
                <a:gd name="connsiteY11" fmla="*/ 39053 h 444817"/>
                <a:gd name="connsiteX12" fmla="*/ 326946 w 490061"/>
                <a:gd name="connsiteY12" fmla="*/ 0 h 4448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90061" h="444817">
                  <a:moveTo>
                    <a:pt x="326946" y="0"/>
                  </a:moveTo>
                  <a:lnTo>
                    <a:pt x="162163" y="0"/>
                  </a:lnTo>
                  <a:cubicBezTo>
                    <a:pt x="133588" y="0"/>
                    <a:pt x="107871" y="15240"/>
                    <a:pt x="93583" y="39053"/>
                  </a:cubicBezTo>
                  <a:lnTo>
                    <a:pt x="10716" y="182880"/>
                  </a:lnTo>
                  <a:cubicBezTo>
                    <a:pt x="-3572" y="207645"/>
                    <a:pt x="-3572" y="237173"/>
                    <a:pt x="10716" y="261938"/>
                  </a:cubicBezTo>
                  <a:lnTo>
                    <a:pt x="93583" y="405765"/>
                  </a:lnTo>
                  <a:cubicBezTo>
                    <a:pt x="107871" y="430530"/>
                    <a:pt x="133588" y="444818"/>
                    <a:pt x="162163" y="444818"/>
                  </a:cubicBezTo>
                  <a:lnTo>
                    <a:pt x="327898" y="444818"/>
                  </a:lnTo>
                  <a:cubicBezTo>
                    <a:pt x="356473" y="444818"/>
                    <a:pt x="382191" y="429578"/>
                    <a:pt x="396478" y="405765"/>
                  </a:cubicBezTo>
                  <a:lnTo>
                    <a:pt x="479346" y="261938"/>
                  </a:lnTo>
                  <a:cubicBezTo>
                    <a:pt x="493633" y="237173"/>
                    <a:pt x="493633" y="207645"/>
                    <a:pt x="479346" y="182880"/>
                  </a:cubicBezTo>
                  <a:lnTo>
                    <a:pt x="395526" y="39053"/>
                  </a:lnTo>
                  <a:cubicBezTo>
                    <a:pt x="381238" y="15240"/>
                    <a:pt x="355521" y="0"/>
                    <a:pt x="326946" y="0"/>
                  </a:cubicBezTo>
                  <a:close/>
                </a:path>
              </a:pathLst>
            </a:custGeom>
            <a:solidFill>
              <a:srgbClr val="00B0F0"/>
            </a:solidFill>
            <a:ln w="9525" cap="flat">
              <a:noFill/>
              <a:prstDash val="solid"/>
              <a:miter/>
            </a:ln>
          </xdr:spPr>
          <xdr:txBody>
            <a:bodyPr rtlCol="0" anchor="ctr">
              <a:spAutoFit/>
            </a:bodyPr>
            <a:lstStyle/>
            <a:p>
              <a:endParaRPr lang="en-US"/>
            </a:p>
          </xdr:txBody>
        </xdr:sp>
        <xdr:sp macro="" textlink="">
          <xdr:nvSpPr>
            <xdr:cNvPr id="3292" name="TextBox 37">
              <a:extLst>
                <a:ext uri="{FF2B5EF4-FFF2-40B4-BE49-F238E27FC236}">
                  <a16:creationId xmlns:a16="http://schemas.microsoft.com/office/drawing/2014/main" id="{3A8681F2-BA6A-87AE-8C90-FD58E30623B6}"/>
                </a:ext>
              </a:extLst>
            </xdr:cNvPr>
            <xdr:cNvSpPr txBox="1"/>
          </xdr:nvSpPr>
          <xdr:spPr>
            <a:xfrm>
              <a:off x="8546292" y="6076435"/>
              <a:ext cx="893405" cy="375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lang="es-ES" sz="800" b="1" i="0" u="none" strike="noStrike" baseline="0">
                  <a:solidFill>
                    <a:schemeClr val="bg1"/>
                  </a:solidFill>
                  <a:latin typeface="+mn-lt"/>
                  <a:ea typeface="+mn-ea"/>
                  <a:cs typeface="+mn-cs"/>
                </a:rPr>
                <a:t>Peligros relacionados</a:t>
              </a:r>
            </a:p>
            <a:p>
              <a:pPr algn="ctr"/>
              <a:r>
                <a:rPr lang="es-ES" sz="800" b="1" i="0" u="none" strike="noStrike" baseline="0">
                  <a:solidFill>
                    <a:schemeClr val="bg1"/>
                  </a:solidFill>
                  <a:latin typeface="+mn-lt"/>
                  <a:ea typeface="+mn-ea"/>
                  <a:cs typeface="+mn-cs"/>
                </a:rPr>
                <a:t>con el agua/suelo</a:t>
              </a:r>
            </a:p>
          </xdr:txBody>
        </xdr:sp>
        <xdr:pic>
          <xdr:nvPicPr>
            <xdr:cNvPr id="3293" name="Graphic 4">
              <a:extLst>
                <a:ext uri="{FF2B5EF4-FFF2-40B4-BE49-F238E27FC236}">
                  <a16:creationId xmlns:a16="http://schemas.microsoft.com/office/drawing/2014/main" id="{2DE36CA2-0C29-5B0F-6E25-CFC782D0E5C2}"/>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rcRect/>
            <a:stretch/>
          </xdr:blipFill>
          <xdr:spPr>
            <a:xfrm>
              <a:off x="8909922" y="5854705"/>
              <a:ext cx="166147" cy="228460"/>
            </a:xfrm>
            <a:prstGeom prst="rect">
              <a:avLst/>
            </a:prstGeom>
          </xdr:spPr>
        </xdr:pic>
      </xdr:grpSp>
      <xdr:grpSp>
        <xdr:nvGrpSpPr>
          <xdr:cNvPr id="3294" name="Group 46">
            <a:extLst>
              <a:ext uri="{FF2B5EF4-FFF2-40B4-BE49-F238E27FC236}">
                <a16:creationId xmlns:a16="http://schemas.microsoft.com/office/drawing/2014/main" id="{B28216E8-16F8-F934-20D8-4F783ECB5B8F}"/>
              </a:ext>
            </a:extLst>
          </xdr:cNvPr>
          <xdr:cNvGrpSpPr/>
        </xdr:nvGrpSpPr>
        <xdr:grpSpPr>
          <a:xfrm>
            <a:off x="10595191" y="5892049"/>
            <a:ext cx="959292" cy="622190"/>
            <a:chOff x="9752593" y="5829925"/>
            <a:chExt cx="954513" cy="622190"/>
          </a:xfrm>
        </xdr:grpSpPr>
        <xdr:sp macro="" textlink="">
          <xdr:nvSpPr>
            <xdr:cNvPr id="3295" name="Graphic 2">
              <a:extLst>
                <a:ext uri="{FF2B5EF4-FFF2-40B4-BE49-F238E27FC236}">
                  <a16:creationId xmlns:a16="http://schemas.microsoft.com/office/drawing/2014/main" id="{31FC7C66-36F8-ECAA-62F6-25FD84F56AA3}"/>
                </a:ext>
              </a:extLst>
            </xdr:cNvPr>
            <xdr:cNvSpPr/>
          </xdr:nvSpPr>
          <xdr:spPr>
            <a:xfrm>
              <a:off x="9752593" y="6011109"/>
              <a:ext cx="954513" cy="264560"/>
            </a:xfrm>
            <a:custGeom>
              <a:avLst/>
              <a:gdLst>
                <a:gd name="connsiteX0" fmla="*/ 326946 w 490061"/>
                <a:gd name="connsiteY0" fmla="*/ 0 h 444817"/>
                <a:gd name="connsiteX1" fmla="*/ 162163 w 490061"/>
                <a:gd name="connsiteY1" fmla="*/ 0 h 444817"/>
                <a:gd name="connsiteX2" fmla="*/ 93583 w 490061"/>
                <a:gd name="connsiteY2" fmla="*/ 39053 h 444817"/>
                <a:gd name="connsiteX3" fmla="*/ 10716 w 490061"/>
                <a:gd name="connsiteY3" fmla="*/ 182880 h 444817"/>
                <a:gd name="connsiteX4" fmla="*/ 10716 w 490061"/>
                <a:gd name="connsiteY4" fmla="*/ 261938 h 444817"/>
                <a:gd name="connsiteX5" fmla="*/ 93583 w 490061"/>
                <a:gd name="connsiteY5" fmla="*/ 405765 h 444817"/>
                <a:gd name="connsiteX6" fmla="*/ 162163 w 490061"/>
                <a:gd name="connsiteY6" fmla="*/ 444818 h 444817"/>
                <a:gd name="connsiteX7" fmla="*/ 327898 w 490061"/>
                <a:gd name="connsiteY7" fmla="*/ 444818 h 444817"/>
                <a:gd name="connsiteX8" fmla="*/ 396478 w 490061"/>
                <a:gd name="connsiteY8" fmla="*/ 405765 h 444817"/>
                <a:gd name="connsiteX9" fmla="*/ 479346 w 490061"/>
                <a:gd name="connsiteY9" fmla="*/ 261938 h 444817"/>
                <a:gd name="connsiteX10" fmla="*/ 479346 w 490061"/>
                <a:gd name="connsiteY10" fmla="*/ 182880 h 444817"/>
                <a:gd name="connsiteX11" fmla="*/ 395526 w 490061"/>
                <a:gd name="connsiteY11" fmla="*/ 39053 h 444817"/>
                <a:gd name="connsiteX12" fmla="*/ 326946 w 490061"/>
                <a:gd name="connsiteY12" fmla="*/ 0 h 4448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90061" h="444817">
                  <a:moveTo>
                    <a:pt x="326946" y="0"/>
                  </a:moveTo>
                  <a:lnTo>
                    <a:pt x="162163" y="0"/>
                  </a:lnTo>
                  <a:cubicBezTo>
                    <a:pt x="133588" y="0"/>
                    <a:pt x="107871" y="15240"/>
                    <a:pt x="93583" y="39053"/>
                  </a:cubicBezTo>
                  <a:lnTo>
                    <a:pt x="10716" y="182880"/>
                  </a:lnTo>
                  <a:cubicBezTo>
                    <a:pt x="-3572" y="207645"/>
                    <a:pt x="-3572" y="237173"/>
                    <a:pt x="10716" y="261938"/>
                  </a:cubicBezTo>
                  <a:lnTo>
                    <a:pt x="93583" y="405765"/>
                  </a:lnTo>
                  <a:cubicBezTo>
                    <a:pt x="107871" y="430530"/>
                    <a:pt x="133588" y="444818"/>
                    <a:pt x="162163" y="444818"/>
                  </a:cubicBezTo>
                  <a:lnTo>
                    <a:pt x="327898" y="444818"/>
                  </a:lnTo>
                  <a:cubicBezTo>
                    <a:pt x="356473" y="444818"/>
                    <a:pt x="382191" y="429578"/>
                    <a:pt x="396478" y="405765"/>
                  </a:cubicBezTo>
                  <a:lnTo>
                    <a:pt x="479346" y="261938"/>
                  </a:lnTo>
                  <a:cubicBezTo>
                    <a:pt x="493633" y="237173"/>
                    <a:pt x="493633" y="207645"/>
                    <a:pt x="479346" y="182880"/>
                  </a:cubicBezTo>
                  <a:lnTo>
                    <a:pt x="395526" y="39053"/>
                  </a:lnTo>
                  <a:cubicBezTo>
                    <a:pt x="381238" y="15240"/>
                    <a:pt x="355521" y="0"/>
                    <a:pt x="326946" y="0"/>
                  </a:cubicBezTo>
                  <a:close/>
                </a:path>
              </a:pathLst>
            </a:custGeom>
            <a:solidFill>
              <a:srgbClr val="930352"/>
            </a:solidFill>
            <a:ln w="9525" cap="flat">
              <a:noFill/>
              <a:prstDash val="solid"/>
              <a:miter/>
            </a:ln>
          </xdr:spPr>
          <xdr:txBody>
            <a:bodyPr rtlCol="0" anchor="ctr">
              <a:spAutoFit/>
            </a:bodyPr>
            <a:lstStyle/>
            <a:p>
              <a:endParaRPr lang="en-US"/>
            </a:p>
          </xdr:txBody>
        </xdr:sp>
        <xdr:sp macro="" textlink="">
          <xdr:nvSpPr>
            <xdr:cNvPr id="3296" name="TextBox 37">
              <a:extLst>
                <a:ext uri="{FF2B5EF4-FFF2-40B4-BE49-F238E27FC236}">
                  <a16:creationId xmlns:a16="http://schemas.microsoft.com/office/drawing/2014/main" id="{2FB782EF-B9C3-2DF4-F5D6-4853A840B368}"/>
                </a:ext>
              </a:extLst>
            </xdr:cNvPr>
            <xdr:cNvSpPr txBox="1"/>
          </xdr:nvSpPr>
          <xdr:spPr>
            <a:xfrm>
              <a:off x="9847111" y="6076435"/>
              <a:ext cx="769102" cy="375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lang="es-ES" sz="800" b="1" i="0" u="none" strike="noStrike" baseline="0">
                  <a:solidFill>
                    <a:schemeClr val="bg1"/>
                  </a:solidFill>
                  <a:latin typeface="+mn-lt"/>
                  <a:ea typeface="+mn-ea"/>
                  <a:cs typeface="+mn-cs"/>
                </a:rPr>
                <a:t>Peligros relacionados con la temperatura</a:t>
              </a:r>
            </a:p>
          </xdr:txBody>
        </xdr:sp>
        <xdr:pic>
          <xdr:nvPicPr>
            <xdr:cNvPr id="3297" name="Graphic 4">
              <a:extLst>
                <a:ext uri="{FF2B5EF4-FFF2-40B4-BE49-F238E27FC236}">
                  <a16:creationId xmlns:a16="http://schemas.microsoft.com/office/drawing/2014/main" id="{8EBD5291-BD65-6DE7-D9C1-B3F46777E07B}"/>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rcRect/>
            <a:stretch/>
          </xdr:blipFill>
          <xdr:spPr>
            <a:xfrm>
              <a:off x="10168472" y="5829925"/>
              <a:ext cx="129598" cy="270000"/>
            </a:xfrm>
            <a:prstGeom prst="rect">
              <a:avLst/>
            </a:prstGeom>
          </xdr:spPr>
        </xdr:pic>
      </xdr:grpSp>
      <xdr:grpSp>
        <xdr:nvGrpSpPr>
          <xdr:cNvPr id="3298" name="Group 47">
            <a:extLst>
              <a:ext uri="{FF2B5EF4-FFF2-40B4-BE49-F238E27FC236}">
                <a16:creationId xmlns:a16="http://schemas.microsoft.com/office/drawing/2014/main" id="{24A1D7DF-F38F-2A40-89DC-0276178B2A4B}"/>
              </a:ext>
            </a:extLst>
          </xdr:cNvPr>
          <xdr:cNvGrpSpPr/>
        </xdr:nvGrpSpPr>
        <xdr:grpSpPr>
          <a:xfrm>
            <a:off x="12858316" y="5858502"/>
            <a:ext cx="959292" cy="593123"/>
            <a:chOff x="10991543" y="5796378"/>
            <a:chExt cx="954514" cy="593123"/>
          </a:xfrm>
        </xdr:grpSpPr>
        <xdr:sp macro="" textlink="">
          <xdr:nvSpPr>
            <xdr:cNvPr id="3299" name="Graphic 2">
              <a:extLst>
                <a:ext uri="{FF2B5EF4-FFF2-40B4-BE49-F238E27FC236}">
                  <a16:creationId xmlns:a16="http://schemas.microsoft.com/office/drawing/2014/main" id="{273ACFE6-38C6-F8F6-0743-6DFE91EB0044}"/>
                </a:ext>
              </a:extLst>
            </xdr:cNvPr>
            <xdr:cNvSpPr/>
          </xdr:nvSpPr>
          <xdr:spPr>
            <a:xfrm>
              <a:off x="10991543" y="6011109"/>
              <a:ext cx="954514" cy="264560"/>
            </a:xfrm>
            <a:custGeom>
              <a:avLst/>
              <a:gdLst>
                <a:gd name="connsiteX0" fmla="*/ 326946 w 490061"/>
                <a:gd name="connsiteY0" fmla="*/ 0 h 444817"/>
                <a:gd name="connsiteX1" fmla="*/ 162163 w 490061"/>
                <a:gd name="connsiteY1" fmla="*/ 0 h 444817"/>
                <a:gd name="connsiteX2" fmla="*/ 93583 w 490061"/>
                <a:gd name="connsiteY2" fmla="*/ 39053 h 444817"/>
                <a:gd name="connsiteX3" fmla="*/ 10716 w 490061"/>
                <a:gd name="connsiteY3" fmla="*/ 182880 h 444817"/>
                <a:gd name="connsiteX4" fmla="*/ 10716 w 490061"/>
                <a:gd name="connsiteY4" fmla="*/ 261938 h 444817"/>
                <a:gd name="connsiteX5" fmla="*/ 93583 w 490061"/>
                <a:gd name="connsiteY5" fmla="*/ 405765 h 444817"/>
                <a:gd name="connsiteX6" fmla="*/ 162163 w 490061"/>
                <a:gd name="connsiteY6" fmla="*/ 444818 h 444817"/>
                <a:gd name="connsiteX7" fmla="*/ 327898 w 490061"/>
                <a:gd name="connsiteY7" fmla="*/ 444818 h 444817"/>
                <a:gd name="connsiteX8" fmla="*/ 396478 w 490061"/>
                <a:gd name="connsiteY8" fmla="*/ 405765 h 444817"/>
                <a:gd name="connsiteX9" fmla="*/ 479346 w 490061"/>
                <a:gd name="connsiteY9" fmla="*/ 261938 h 444817"/>
                <a:gd name="connsiteX10" fmla="*/ 479346 w 490061"/>
                <a:gd name="connsiteY10" fmla="*/ 182880 h 444817"/>
                <a:gd name="connsiteX11" fmla="*/ 395526 w 490061"/>
                <a:gd name="connsiteY11" fmla="*/ 39053 h 444817"/>
                <a:gd name="connsiteX12" fmla="*/ 326946 w 490061"/>
                <a:gd name="connsiteY12" fmla="*/ 0 h 4448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90061" h="444817">
                  <a:moveTo>
                    <a:pt x="326946" y="0"/>
                  </a:moveTo>
                  <a:lnTo>
                    <a:pt x="162163" y="0"/>
                  </a:lnTo>
                  <a:cubicBezTo>
                    <a:pt x="133588" y="0"/>
                    <a:pt x="107871" y="15240"/>
                    <a:pt x="93583" y="39053"/>
                  </a:cubicBezTo>
                  <a:lnTo>
                    <a:pt x="10716" y="182880"/>
                  </a:lnTo>
                  <a:cubicBezTo>
                    <a:pt x="-3572" y="207645"/>
                    <a:pt x="-3572" y="237173"/>
                    <a:pt x="10716" y="261938"/>
                  </a:cubicBezTo>
                  <a:lnTo>
                    <a:pt x="93583" y="405765"/>
                  </a:lnTo>
                  <a:cubicBezTo>
                    <a:pt x="107871" y="430530"/>
                    <a:pt x="133588" y="444818"/>
                    <a:pt x="162163" y="444818"/>
                  </a:cubicBezTo>
                  <a:lnTo>
                    <a:pt x="327898" y="444818"/>
                  </a:lnTo>
                  <a:cubicBezTo>
                    <a:pt x="356473" y="444818"/>
                    <a:pt x="382191" y="429578"/>
                    <a:pt x="396478" y="405765"/>
                  </a:cubicBezTo>
                  <a:lnTo>
                    <a:pt x="479346" y="261938"/>
                  </a:lnTo>
                  <a:cubicBezTo>
                    <a:pt x="493633" y="237173"/>
                    <a:pt x="493633" y="207645"/>
                    <a:pt x="479346" y="182880"/>
                  </a:cubicBezTo>
                  <a:lnTo>
                    <a:pt x="395526" y="39053"/>
                  </a:lnTo>
                  <a:cubicBezTo>
                    <a:pt x="381238" y="15240"/>
                    <a:pt x="355521" y="0"/>
                    <a:pt x="326946" y="0"/>
                  </a:cubicBezTo>
                  <a:close/>
                </a:path>
              </a:pathLst>
            </a:custGeom>
            <a:solidFill>
              <a:schemeClr val="accent3"/>
            </a:solidFill>
            <a:ln w="9525" cap="flat">
              <a:noFill/>
              <a:prstDash val="solid"/>
              <a:miter/>
            </a:ln>
          </xdr:spPr>
          <xdr:txBody>
            <a:bodyPr rtlCol="0" anchor="ctr">
              <a:spAutoFit/>
            </a:bodyPr>
            <a:lstStyle/>
            <a:p>
              <a:endParaRPr lang="en-US"/>
            </a:p>
          </xdr:txBody>
        </xdr:sp>
        <xdr:sp macro="" textlink="">
          <xdr:nvSpPr>
            <xdr:cNvPr id="3300" name="TextBox 37">
              <a:extLst>
                <a:ext uri="{FF2B5EF4-FFF2-40B4-BE49-F238E27FC236}">
                  <a16:creationId xmlns:a16="http://schemas.microsoft.com/office/drawing/2014/main" id="{707B5D33-B860-9C11-C775-279E1D5EF89D}"/>
                </a:ext>
              </a:extLst>
            </xdr:cNvPr>
            <xdr:cNvSpPr txBox="1"/>
          </xdr:nvSpPr>
          <xdr:spPr>
            <a:xfrm>
              <a:off x="11020127" y="6139048"/>
              <a:ext cx="897341" cy="25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lang="es-ES" sz="800" b="1" i="0" u="none" strike="noStrike" baseline="0">
                  <a:solidFill>
                    <a:schemeClr val="bg1"/>
                  </a:solidFill>
                  <a:latin typeface="+mn-lt"/>
                  <a:ea typeface="+mn-ea"/>
                  <a:cs typeface="+mn-cs"/>
                </a:rPr>
                <a:t>Vientos</a:t>
              </a:r>
            </a:p>
            <a:p>
              <a:pPr algn="ctr"/>
              <a:r>
                <a:rPr lang="es-ES" sz="800" b="1" i="0" u="none" strike="noStrike" baseline="0">
                  <a:solidFill>
                    <a:schemeClr val="bg1"/>
                  </a:solidFill>
                  <a:latin typeface="+mn-lt"/>
                  <a:ea typeface="+mn-ea"/>
                  <a:cs typeface="+mn-cs"/>
                </a:rPr>
                <a:t>extremos</a:t>
              </a:r>
            </a:p>
          </xdr:txBody>
        </xdr:sp>
        <xdr:pic>
          <xdr:nvPicPr>
            <xdr:cNvPr id="3301" name="Graphic 4">
              <a:extLst>
                <a:ext uri="{FF2B5EF4-FFF2-40B4-BE49-F238E27FC236}">
                  <a16:creationId xmlns:a16="http://schemas.microsoft.com/office/drawing/2014/main" id="{D3BD0EDB-A20B-7710-729E-DB601EDB7424}"/>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rcRect/>
            <a:stretch/>
          </xdr:blipFill>
          <xdr:spPr>
            <a:xfrm>
              <a:off x="11296602" y="5796378"/>
              <a:ext cx="361273" cy="359075"/>
            </a:xfrm>
            <a:prstGeom prst="rect">
              <a:avLst/>
            </a:prstGeom>
          </xdr:spPr>
        </xdr:pic>
      </xdr:grpSp>
      <xdr:grpSp>
        <xdr:nvGrpSpPr>
          <xdr:cNvPr id="3302" name="Group 24">
            <a:extLst>
              <a:ext uri="{FF2B5EF4-FFF2-40B4-BE49-F238E27FC236}">
                <a16:creationId xmlns:a16="http://schemas.microsoft.com/office/drawing/2014/main" id="{A9727CAE-C45E-8F87-032F-31955FE2A595}"/>
              </a:ext>
            </a:extLst>
          </xdr:cNvPr>
          <xdr:cNvGrpSpPr/>
        </xdr:nvGrpSpPr>
        <xdr:grpSpPr>
          <a:xfrm>
            <a:off x="8252263" y="6690923"/>
            <a:ext cx="404082" cy="372021"/>
            <a:chOff x="1979205" y="4543425"/>
            <a:chExt cx="514761" cy="479624"/>
          </a:xfrm>
        </xdr:grpSpPr>
        <xdr:sp macro="" textlink="">
          <xdr:nvSpPr>
            <xdr:cNvPr id="3303" name="Oval 22">
              <a:extLst>
                <a:ext uri="{FF2B5EF4-FFF2-40B4-BE49-F238E27FC236}">
                  <a16:creationId xmlns:a16="http://schemas.microsoft.com/office/drawing/2014/main" id="{A64F3D48-4F63-754C-0C4D-E80E5999DF64}"/>
                </a:ext>
              </a:extLst>
            </xdr:cNvPr>
            <xdr:cNvSpPr/>
          </xdr:nvSpPr>
          <xdr:spPr>
            <a:xfrm>
              <a:off x="1981200" y="4543425"/>
              <a:ext cx="504825" cy="479624"/>
            </a:xfrm>
            <a:prstGeom prst="ellipse">
              <a:avLst/>
            </a:prstGeom>
            <a:solidFill>
              <a:sysClr val="window" lastClr="FFFFFF"/>
            </a:solidFill>
            <a:ln w="444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04" name="TextBox 23">
              <a:extLst>
                <a:ext uri="{FF2B5EF4-FFF2-40B4-BE49-F238E27FC236}">
                  <a16:creationId xmlns:a16="http://schemas.microsoft.com/office/drawing/2014/main" id="{F411A21F-439B-62F8-9BFF-72473374C8E8}"/>
                </a:ext>
              </a:extLst>
            </xdr:cNvPr>
            <xdr:cNvSpPr txBox="1"/>
          </xdr:nvSpPr>
          <xdr:spPr>
            <a:xfrm>
              <a:off x="1979205" y="4605337"/>
              <a:ext cx="514761"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00B0F0"/>
                  </a:solidFill>
                  <a:latin typeface="+mn-lt"/>
                  <a:ea typeface="+mn-ea"/>
                  <a:cs typeface="+mn-cs"/>
                </a:rPr>
                <a:t>PASO 01</a:t>
              </a:r>
            </a:p>
          </xdr:txBody>
        </xdr:sp>
      </xdr:grpSp>
      <xdr:grpSp>
        <xdr:nvGrpSpPr>
          <xdr:cNvPr id="3305" name="Group 24">
            <a:extLst>
              <a:ext uri="{FF2B5EF4-FFF2-40B4-BE49-F238E27FC236}">
                <a16:creationId xmlns:a16="http://schemas.microsoft.com/office/drawing/2014/main" id="{31FDAA96-D636-DEC9-4C0A-6A144C23D3DB}"/>
              </a:ext>
            </a:extLst>
          </xdr:cNvPr>
          <xdr:cNvGrpSpPr/>
        </xdr:nvGrpSpPr>
        <xdr:grpSpPr>
          <a:xfrm>
            <a:off x="7780177" y="6042580"/>
            <a:ext cx="406109" cy="372021"/>
            <a:chOff x="1968682" y="4543425"/>
            <a:chExt cx="517343" cy="479624"/>
          </a:xfrm>
        </xdr:grpSpPr>
        <xdr:sp macro="" textlink="">
          <xdr:nvSpPr>
            <xdr:cNvPr id="3306" name="Oval 22">
              <a:extLst>
                <a:ext uri="{FF2B5EF4-FFF2-40B4-BE49-F238E27FC236}">
                  <a16:creationId xmlns:a16="http://schemas.microsoft.com/office/drawing/2014/main" id="{BC36DA4E-B003-1123-0AFF-C3721F0BF25B}"/>
                </a:ext>
              </a:extLst>
            </xdr:cNvPr>
            <xdr:cNvSpPr/>
          </xdr:nvSpPr>
          <xdr:spPr>
            <a:xfrm>
              <a:off x="1981200" y="4543425"/>
              <a:ext cx="504825" cy="479624"/>
            </a:xfrm>
            <a:prstGeom prst="ellipse">
              <a:avLst/>
            </a:prstGeom>
            <a:solidFill>
              <a:sysClr val="window" lastClr="FFFFFF"/>
            </a:solidFill>
            <a:ln w="444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07" name="TextBox 23">
              <a:extLst>
                <a:ext uri="{FF2B5EF4-FFF2-40B4-BE49-F238E27FC236}">
                  <a16:creationId xmlns:a16="http://schemas.microsoft.com/office/drawing/2014/main" id="{BF97C596-BFDB-9E45-F2A7-3AF28CAE4DD8}"/>
                </a:ext>
              </a:extLst>
            </xdr:cNvPr>
            <xdr:cNvSpPr txBox="1"/>
          </xdr:nvSpPr>
          <xdr:spPr>
            <a:xfrm>
              <a:off x="1968682" y="4605337"/>
              <a:ext cx="505857"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00B0F0"/>
                  </a:solidFill>
                  <a:latin typeface="+mn-lt"/>
                  <a:ea typeface="+mn-ea"/>
                  <a:cs typeface="+mn-cs"/>
                </a:rPr>
                <a:t>PASO 02</a:t>
              </a:r>
            </a:p>
          </xdr:txBody>
        </xdr:sp>
      </xdr:grpSp>
      <xdr:grpSp>
        <xdr:nvGrpSpPr>
          <xdr:cNvPr id="3308" name="Group 24">
            <a:extLst>
              <a:ext uri="{FF2B5EF4-FFF2-40B4-BE49-F238E27FC236}">
                <a16:creationId xmlns:a16="http://schemas.microsoft.com/office/drawing/2014/main" id="{6881D4E4-5748-F153-AB3F-D52D9204BA4F}"/>
              </a:ext>
            </a:extLst>
          </xdr:cNvPr>
          <xdr:cNvGrpSpPr/>
        </xdr:nvGrpSpPr>
        <xdr:grpSpPr>
          <a:xfrm>
            <a:off x="8956286" y="5349140"/>
            <a:ext cx="402158" cy="372021"/>
            <a:chOff x="1979205" y="4543425"/>
            <a:chExt cx="512309" cy="479624"/>
          </a:xfrm>
        </xdr:grpSpPr>
        <xdr:sp macro="" textlink="">
          <xdr:nvSpPr>
            <xdr:cNvPr id="3309" name="Oval 22">
              <a:extLst>
                <a:ext uri="{FF2B5EF4-FFF2-40B4-BE49-F238E27FC236}">
                  <a16:creationId xmlns:a16="http://schemas.microsoft.com/office/drawing/2014/main" id="{5499A189-57E5-0BB8-19E0-F56B8DB97A14}"/>
                </a:ext>
              </a:extLst>
            </xdr:cNvPr>
            <xdr:cNvSpPr/>
          </xdr:nvSpPr>
          <xdr:spPr>
            <a:xfrm>
              <a:off x="1981200" y="4543425"/>
              <a:ext cx="504824" cy="479624"/>
            </a:xfrm>
            <a:prstGeom prst="ellipse">
              <a:avLst/>
            </a:prstGeom>
            <a:solidFill>
              <a:sysClr val="window" lastClr="FFFFFF"/>
            </a:solidFill>
            <a:ln w="444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10" name="TextBox 23">
              <a:extLst>
                <a:ext uri="{FF2B5EF4-FFF2-40B4-BE49-F238E27FC236}">
                  <a16:creationId xmlns:a16="http://schemas.microsoft.com/office/drawing/2014/main" id="{B2698CB5-C6B0-BAF7-A68A-0E4692188EC6}"/>
                </a:ext>
              </a:extLst>
            </xdr:cNvPr>
            <xdr:cNvSpPr txBox="1"/>
          </xdr:nvSpPr>
          <xdr:spPr>
            <a:xfrm>
              <a:off x="1979205" y="4605334"/>
              <a:ext cx="512309"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00B0F0"/>
                  </a:solidFill>
                  <a:latin typeface="+mn-lt"/>
                  <a:ea typeface="+mn-ea"/>
                  <a:cs typeface="+mn-cs"/>
                </a:rPr>
                <a:t>PASO 04</a:t>
              </a:r>
            </a:p>
          </xdr:txBody>
        </xdr:sp>
      </xdr:grpSp>
      <xdr:grpSp>
        <xdr:nvGrpSpPr>
          <xdr:cNvPr id="3311" name="Group 24">
            <a:extLst>
              <a:ext uri="{FF2B5EF4-FFF2-40B4-BE49-F238E27FC236}">
                <a16:creationId xmlns:a16="http://schemas.microsoft.com/office/drawing/2014/main" id="{BC677C25-0C4F-23AA-39BC-E66C6300096C}"/>
              </a:ext>
            </a:extLst>
          </xdr:cNvPr>
          <xdr:cNvGrpSpPr/>
        </xdr:nvGrpSpPr>
        <xdr:grpSpPr>
          <a:xfrm>
            <a:off x="8136327" y="5349139"/>
            <a:ext cx="406109" cy="372021"/>
            <a:chOff x="1968681" y="4543425"/>
            <a:chExt cx="517344" cy="479624"/>
          </a:xfrm>
        </xdr:grpSpPr>
        <xdr:sp macro="" textlink="">
          <xdr:nvSpPr>
            <xdr:cNvPr id="3312" name="Oval 22">
              <a:extLst>
                <a:ext uri="{FF2B5EF4-FFF2-40B4-BE49-F238E27FC236}">
                  <a16:creationId xmlns:a16="http://schemas.microsoft.com/office/drawing/2014/main" id="{352705CA-A68C-C75D-4780-D10AB72796C8}"/>
                </a:ext>
              </a:extLst>
            </xdr:cNvPr>
            <xdr:cNvSpPr/>
          </xdr:nvSpPr>
          <xdr:spPr>
            <a:xfrm>
              <a:off x="1981200" y="4543425"/>
              <a:ext cx="504825" cy="479624"/>
            </a:xfrm>
            <a:prstGeom prst="ellipse">
              <a:avLst/>
            </a:prstGeom>
            <a:solidFill>
              <a:sysClr val="window" lastClr="FFFFFF"/>
            </a:solidFill>
            <a:ln w="444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13" name="TextBox 23">
              <a:extLst>
                <a:ext uri="{FF2B5EF4-FFF2-40B4-BE49-F238E27FC236}">
                  <a16:creationId xmlns:a16="http://schemas.microsoft.com/office/drawing/2014/main" id="{D45D0648-4234-D31F-6367-B2D020A229C4}"/>
                </a:ext>
              </a:extLst>
            </xdr:cNvPr>
            <xdr:cNvSpPr txBox="1"/>
          </xdr:nvSpPr>
          <xdr:spPr>
            <a:xfrm>
              <a:off x="1968681" y="4605338"/>
              <a:ext cx="515136"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00B0F0"/>
                  </a:solidFill>
                  <a:latin typeface="+mn-lt"/>
                  <a:ea typeface="+mn-ea"/>
                  <a:cs typeface="+mn-cs"/>
                </a:rPr>
                <a:t>PASO 03</a:t>
              </a:r>
            </a:p>
          </xdr:txBody>
        </xdr:sp>
      </xdr:grpSp>
      <xdr:grpSp>
        <xdr:nvGrpSpPr>
          <xdr:cNvPr id="3314" name="Group 24">
            <a:extLst>
              <a:ext uri="{FF2B5EF4-FFF2-40B4-BE49-F238E27FC236}">
                <a16:creationId xmlns:a16="http://schemas.microsoft.com/office/drawing/2014/main" id="{9F17F7CE-5BF5-930F-F38D-6453838F7594}"/>
              </a:ext>
            </a:extLst>
          </xdr:cNvPr>
          <xdr:cNvGrpSpPr/>
        </xdr:nvGrpSpPr>
        <xdr:grpSpPr>
          <a:xfrm>
            <a:off x="10076006" y="5960033"/>
            <a:ext cx="428656" cy="372021"/>
            <a:chOff x="1981200" y="4543425"/>
            <a:chExt cx="546066" cy="479624"/>
          </a:xfrm>
        </xdr:grpSpPr>
        <xdr:sp macro="" textlink="">
          <xdr:nvSpPr>
            <xdr:cNvPr id="3315" name="Oval 22">
              <a:extLst>
                <a:ext uri="{FF2B5EF4-FFF2-40B4-BE49-F238E27FC236}">
                  <a16:creationId xmlns:a16="http://schemas.microsoft.com/office/drawing/2014/main" id="{02661B95-93F6-7D91-52FB-4015CA504518}"/>
                </a:ext>
              </a:extLst>
            </xdr:cNvPr>
            <xdr:cNvSpPr/>
          </xdr:nvSpPr>
          <xdr:spPr>
            <a:xfrm>
              <a:off x="1981200" y="4543425"/>
              <a:ext cx="504825" cy="479624"/>
            </a:xfrm>
            <a:prstGeom prst="ellipse">
              <a:avLst/>
            </a:prstGeom>
            <a:solidFill>
              <a:sysClr val="window" lastClr="FFFFFF"/>
            </a:solidFill>
            <a:ln w="4445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16" name="TextBox 23">
              <a:extLst>
                <a:ext uri="{FF2B5EF4-FFF2-40B4-BE49-F238E27FC236}">
                  <a16:creationId xmlns:a16="http://schemas.microsoft.com/office/drawing/2014/main" id="{E3126440-2034-7AD3-B172-A0CB94E3CADA}"/>
                </a:ext>
              </a:extLst>
            </xdr:cNvPr>
            <xdr:cNvSpPr txBox="1"/>
          </xdr:nvSpPr>
          <xdr:spPr>
            <a:xfrm>
              <a:off x="1987092" y="4605337"/>
              <a:ext cx="540174"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930352"/>
                  </a:solidFill>
                  <a:latin typeface="+mn-lt"/>
                  <a:ea typeface="+mn-ea"/>
                  <a:cs typeface="+mn-cs"/>
                </a:rPr>
                <a:t>PASO 01</a:t>
              </a:r>
            </a:p>
          </xdr:txBody>
        </xdr:sp>
      </xdr:grpSp>
      <xdr:grpSp>
        <xdr:nvGrpSpPr>
          <xdr:cNvPr id="3317" name="Group 24">
            <a:extLst>
              <a:ext uri="{FF2B5EF4-FFF2-40B4-BE49-F238E27FC236}">
                <a16:creationId xmlns:a16="http://schemas.microsoft.com/office/drawing/2014/main" id="{4D52B456-E858-158D-9DB8-4559D12DF7B1}"/>
              </a:ext>
            </a:extLst>
          </xdr:cNvPr>
          <xdr:cNvGrpSpPr/>
        </xdr:nvGrpSpPr>
        <xdr:grpSpPr>
          <a:xfrm>
            <a:off x="10479271" y="5349423"/>
            <a:ext cx="440161" cy="372021"/>
            <a:chOff x="1967365" y="4543425"/>
            <a:chExt cx="560723" cy="479624"/>
          </a:xfrm>
        </xdr:grpSpPr>
        <xdr:sp macro="" textlink="">
          <xdr:nvSpPr>
            <xdr:cNvPr id="3318" name="Oval 22">
              <a:extLst>
                <a:ext uri="{FF2B5EF4-FFF2-40B4-BE49-F238E27FC236}">
                  <a16:creationId xmlns:a16="http://schemas.microsoft.com/office/drawing/2014/main" id="{B1FEECC9-79F4-04F1-6B4C-B24239C55978}"/>
                </a:ext>
              </a:extLst>
            </xdr:cNvPr>
            <xdr:cNvSpPr/>
          </xdr:nvSpPr>
          <xdr:spPr>
            <a:xfrm>
              <a:off x="1981200" y="4543425"/>
              <a:ext cx="504825" cy="479624"/>
            </a:xfrm>
            <a:prstGeom prst="ellipse">
              <a:avLst/>
            </a:prstGeom>
            <a:solidFill>
              <a:sysClr val="window" lastClr="FFFFFF"/>
            </a:solidFill>
            <a:ln w="4445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19" name="TextBox 23">
              <a:extLst>
                <a:ext uri="{FF2B5EF4-FFF2-40B4-BE49-F238E27FC236}">
                  <a16:creationId xmlns:a16="http://schemas.microsoft.com/office/drawing/2014/main" id="{D7E25CEC-2072-C2B5-92D9-BB7B89454085}"/>
                </a:ext>
              </a:extLst>
            </xdr:cNvPr>
            <xdr:cNvSpPr txBox="1"/>
          </xdr:nvSpPr>
          <xdr:spPr>
            <a:xfrm>
              <a:off x="1967365" y="4593065"/>
              <a:ext cx="560723"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930352"/>
                  </a:solidFill>
                  <a:latin typeface="+mn-lt"/>
                  <a:ea typeface="+mn-ea"/>
                  <a:cs typeface="+mn-cs"/>
                </a:rPr>
                <a:t>PASO 02</a:t>
              </a:r>
            </a:p>
          </xdr:txBody>
        </xdr:sp>
      </xdr:grpSp>
      <xdr:grpSp>
        <xdr:nvGrpSpPr>
          <xdr:cNvPr id="3320" name="Group 24">
            <a:extLst>
              <a:ext uri="{FF2B5EF4-FFF2-40B4-BE49-F238E27FC236}">
                <a16:creationId xmlns:a16="http://schemas.microsoft.com/office/drawing/2014/main" id="{C31445F6-8345-BD9F-005B-4A36EE7C0789}"/>
              </a:ext>
            </a:extLst>
          </xdr:cNvPr>
          <xdr:cNvGrpSpPr/>
        </xdr:nvGrpSpPr>
        <xdr:grpSpPr>
          <a:xfrm>
            <a:off x="11257835" y="5349422"/>
            <a:ext cx="418850" cy="372021"/>
            <a:chOff x="1967364" y="4543425"/>
            <a:chExt cx="533575" cy="479624"/>
          </a:xfrm>
        </xdr:grpSpPr>
        <xdr:sp macro="" textlink="">
          <xdr:nvSpPr>
            <xdr:cNvPr id="3321" name="Oval 22">
              <a:extLst>
                <a:ext uri="{FF2B5EF4-FFF2-40B4-BE49-F238E27FC236}">
                  <a16:creationId xmlns:a16="http://schemas.microsoft.com/office/drawing/2014/main" id="{0AAD27EA-5E76-59F7-951F-68C169A4A4BA}"/>
                </a:ext>
              </a:extLst>
            </xdr:cNvPr>
            <xdr:cNvSpPr/>
          </xdr:nvSpPr>
          <xdr:spPr>
            <a:xfrm>
              <a:off x="1981200" y="4543425"/>
              <a:ext cx="504824" cy="479624"/>
            </a:xfrm>
            <a:prstGeom prst="ellipse">
              <a:avLst/>
            </a:prstGeom>
            <a:solidFill>
              <a:sysClr val="window" lastClr="FFFFFF"/>
            </a:solidFill>
            <a:ln w="4445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22" name="TextBox 23">
              <a:extLst>
                <a:ext uri="{FF2B5EF4-FFF2-40B4-BE49-F238E27FC236}">
                  <a16:creationId xmlns:a16="http://schemas.microsoft.com/office/drawing/2014/main" id="{291E6346-F61C-FF6B-AA3E-9C2B56EFD57A}"/>
                </a:ext>
              </a:extLst>
            </xdr:cNvPr>
            <xdr:cNvSpPr txBox="1"/>
          </xdr:nvSpPr>
          <xdr:spPr>
            <a:xfrm>
              <a:off x="1967364" y="4593063"/>
              <a:ext cx="533575"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930352"/>
                  </a:solidFill>
                  <a:latin typeface="+mn-lt"/>
                  <a:ea typeface="+mn-ea"/>
                  <a:cs typeface="+mn-cs"/>
                </a:rPr>
                <a:t>PASO 03</a:t>
              </a:r>
            </a:p>
          </xdr:txBody>
        </xdr:sp>
      </xdr:grpSp>
      <xdr:grpSp>
        <xdr:nvGrpSpPr>
          <xdr:cNvPr id="3323" name="Group 24">
            <a:extLst>
              <a:ext uri="{FF2B5EF4-FFF2-40B4-BE49-F238E27FC236}">
                <a16:creationId xmlns:a16="http://schemas.microsoft.com/office/drawing/2014/main" id="{1A64539B-E1D1-3A94-6902-73BA78DAB2E1}"/>
              </a:ext>
            </a:extLst>
          </xdr:cNvPr>
          <xdr:cNvGrpSpPr/>
        </xdr:nvGrpSpPr>
        <xdr:grpSpPr>
          <a:xfrm>
            <a:off x="11641414" y="5951751"/>
            <a:ext cx="405296" cy="372021"/>
            <a:chOff x="1981200" y="4543425"/>
            <a:chExt cx="516308" cy="479624"/>
          </a:xfrm>
        </xdr:grpSpPr>
        <xdr:sp macro="" textlink="">
          <xdr:nvSpPr>
            <xdr:cNvPr id="3324" name="Oval 22">
              <a:extLst>
                <a:ext uri="{FF2B5EF4-FFF2-40B4-BE49-F238E27FC236}">
                  <a16:creationId xmlns:a16="http://schemas.microsoft.com/office/drawing/2014/main" id="{E3953030-FDB8-77CB-E060-7E45D65F83F9}"/>
                </a:ext>
              </a:extLst>
            </xdr:cNvPr>
            <xdr:cNvSpPr/>
          </xdr:nvSpPr>
          <xdr:spPr>
            <a:xfrm>
              <a:off x="1981200" y="4543425"/>
              <a:ext cx="504824" cy="479624"/>
            </a:xfrm>
            <a:prstGeom prst="ellipse">
              <a:avLst/>
            </a:prstGeom>
            <a:solidFill>
              <a:sysClr val="window" lastClr="FFFFFF"/>
            </a:solidFill>
            <a:ln w="4445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25" name="TextBox 23">
              <a:extLst>
                <a:ext uri="{FF2B5EF4-FFF2-40B4-BE49-F238E27FC236}">
                  <a16:creationId xmlns:a16="http://schemas.microsoft.com/office/drawing/2014/main" id="{30050D50-CF71-AEC2-EEF8-C7CB2CFC8434}"/>
                </a:ext>
              </a:extLst>
            </xdr:cNvPr>
            <xdr:cNvSpPr txBox="1"/>
          </xdr:nvSpPr>
          <xdr:spPr>
            <a:xfrm>
              <a:off x="2000251" y="4605337"/>
              <a:ext cx="497257"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930352"/>
                  </a:solidFill>
                  <a:latin typeface="+mn-lt"/>
                  <a:ea typeface="+mn-ea"/>
                  <a:cs typeface="+mn-cs"/>
                </a:rPr>
                <a:t>PASO 04</a:t>
              </a:r>
            </a:p>
          </xdr:txBody>
        </xdr:sp>
      </xdr:grpSp>
      <xdr:grpSp>
        <xdr:nvGrpSpPr>
          <xdr:cNvPr id="3326" name="Group 24">
            <a:extLst>
              <a:ext uri="{FF2B5EF4-FFF2-40B4-BE49-F238E27FC236}">
                <a16:creationId xmlns:a16="http://schemas.microsoft.com/office/drawing/2014/main" id="{AB9A4242-7E58-58FD-690F-3FB7DDF0279C}"/>
              </a:ext>
            </a:extLst>
          </xdr:cNvPr>
          <xdr:cNvGrpSpPr/>
        </xdr:nvGrpSpPr>
        <xdr:grpSpPr>
          <a:xfrm>
            <a:off x="12393563" y="5945484"/>
            <a:ext cx="401013" cy="372021"/>
            <a:chOff x="1979204" y="4543425"/>
            <a:chExt cx="510852" cy="479624"/>
          </a:xfrm>
        </xdr:grpSpPr>
        <xdr:sp macro="" textlink="">
          <xdr:nvSpPr>
            <xdr:cNvPr id="3327" name="Oval 22">
              <a:extLst>
                <a:ext uri="{FF2B5EF4-FFF2-40B4-BE49-F238E27FC236}">
                  <a16:creationId xmlns:a16="http://schemas.microsoft.com/office/drawing/2014/main" id="{B85129CF-34F5-7AFA-F0E8-54E1A52E0C7B}"/>
                </a:ext>
              </a:extLst>
            </xdr:cNvPr>
            <xdr:cNvSpPr/>
          </xdr:nvSpPr>
          <xdr:spPr>
            <a:xfrm>
              <a:off x="1981200" y="4543425"/>
              <a:ext cx="504825" cy="479624"/>
            </a:xfrm>
            <a:prstGeom prst="ellipse">
              <a:avLst/>
            </a:prstGeom>
            <a:solidFill>
              <a:sysClr val="window" lastClr="FFFFFF"/>
            </a:solidFill>
            <a:ln w="4445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28" name="TextBox 23">
              <a:extLst>
                <a:ext uri="{FF2B5EF4-FFF2-40B4-BE49-F238E27FC236}">
                  <a16:creationId xmlns:a16="http://schemas.microsoft.com/office/drawing/2014/main" id="{42147B15-165C-1726-FA3C-C88DB40A555E}"/>
                </a:ext>
              </a:extLst>
            </xdr:cNvPr>
            <xdr:cNvSpPr txBox="1"/>
          </xdr:nvSpPr>
          <xdr:spPr>
            <a:xfrm>
              <a:off x="1979204" y="4605338"/>
              <a:ext cx="510852"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accent3"/>
                  </a:solidFill>
                  <a:latin typeface="+mn-lt"/>
                  <a:ea typeface="+mn-ea"/>
                  <a:cs typeface="+mn-cs"/>
                </a:rPr>
                <a:t>PASO 01</a:t>
              </a:r>
            </a:p>
          </xdr:txBody>
        </xdr:sp>
      </xdr:grpSp>
      <xdr:grpSp>
        <xdr:nvGrpSpPr>
          <xdr:cNvPr id="3329" name="Group 24">
            <a:extLst>
              <a:ext uri="{FF2B5EF4-FFF2-40B4-BE49-F238E27FC236}">
                <a16:creationId xmlns:a16="http://schemas.microsoft.com/office/drawing/2014/main" id="{348C27FD-9B91-42D9-552B-F3EC689A2269}"/>
              </a:ext>
            </a:extLst>
          </xdr:cNvPr>
          <xdr:cNvGrpSpPr/>
        </xdr:nvGrpSpPr>
        <xdr:grpSpPr>
          <a:xfrm>
            <a:off x="12758000" y="5349139"/>
            <a:ext cx="408275" cy="372021"/>
            <a:chOff x="1979204" y="4543425"/>
            <a:chExt cx="520103" cy="479624"/>
          </a:xfrm>
        </xdr:grpSpPr>
        <xdr:sp macro="" textlink="">
          <xdr:nvSpPr>
            <xdr:cNvPr id="3330" name="Oval 22">
              <a:extLst>
                <a:ext uri="{FF2B5EF4-FFF2-40B4-BE49-F238E27FC236}">
                  <a16:creationId xmlns:a16="http://schemas.microsoft.com/office/drawing/2014/main" id="{9C5CB31F-B2C7-3352-4238-0356CB5F26FB}"/>
                </a:ext>
              </a:extLst>
            </xdr:cNvPr>
            <xdr:cNvSpPr/>
          </xdr:nvSpPr>
          <xdr:spPr>
            <a:xfrm>
              <a:off x="1981200" y="4543425"/>
              <a:ext cx="504825" cy="479624"/>
            </a:xfrm>
            <a:prstGeom prst="ellipse">
              <a:avLst/>
            </a:prstGeom>
            <a:solidFill>
              <a:sysClr val="window" lastClr="FFFFFF"/>
            </a:solidFill>
            <a:ln w="4445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31" name="TextBox 23">
              <a:extLst>
                <a:ext uri="{FF2B5EF4-FFF2-40B4-BE49-F238E27FC236}">
                  <a16:creationId xmlns:a16="http://schemas.microsoft.com/office/drawing/2014/main" id="{4A4CF791-434A-96F3-BA7F-00E861AD389B}"/>
                </a:ext>
              </a:extLst>
            </xdr:cNvPr>
            <xdr:cNvSpPr txBox="1"/>
          </xdr:nvSpPr>
          <xdr:spPr>
            <a:xfrm>
              <a:off x="1979204" y="4605338"/>
              <a:ext cx="520103"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accent3"/>
                  </a:solidFill>
                  <a:latin typeface="+mn-lt"/>
                  <a:ea typeface="+mn-ea"/>
                  <a:cs typeface="+mn-cs"/>
                </a:rPr>
                <a:t>PASO 02</a:t>
              </a:r>
            </a:p>
          </xdr:txBody>
        </xdr:sp>
      </xdr:grpSp>
      <xdr:grpSp>
        <xdr:nvGrpSpPr>
          <xdr:cNvPr id="3332" name="Group 24">
            <a:extLst>
              <a:ext uri="{FF2B5EF4-FFF2-40B4-BE49-F238E27FC236}">
                <a16:creationId xmlns:a16="http://schemas.microsoft.com/office/drawing/2014/main" id="{585044D8-1F26-CD7A-1415-06B591DAAEF4}"/>
              </a:ext>
            </a:extLst>
          </xdr:cNvPr>
          <xdr:cNvGrpSpPr/>
        </xdr:nvGrpSpPr>
        <xdr:grpSpPr>
          <a:xfrm>
            <a:off x="13561433" y="5349139"/>
            <a:ext cx="406108" cy="372021"/>
            <a:chOff x="1968682" y="4543425"/>
            <a:chExt cx="517343" cy="479624"/>
          </a:xfrm>
        </xdr:grpSpPr>
        <xdr:sp macro="" textlink="">
          <xdr:nvSpPr>
            <xdr:cNvPr id="3333" name="Oval 22">
              <a:extLst>
                <a:ext uri="{FF2B5EF4-FFF2-40B4-BE49-F238E27FC236}">
                  <a16:creationId xmlns:a16="http://schemas.microsoft.com/office/drawing/2014/main" id="{AF015246-D155-D2F0-A7F3-D4E0A3ACC7CF}"/>
                </a:ext>
              </a:extLst>
            </xdr:cNvPr>
            <xdr:cNvSpPr/>
          </xdr:nvSpPr>
          <xdr:spPr>
            <a:xfrm>
              <a:off x="1981200" y="4543425"/>
              <a:ext cx="504825" cy="479624"/>
            </a:xfrm>
            <a:prstGeom prst="ellipse">
              <a:avLst/>
            </a:prstGeom>
            <a:solidFill>
              <a:sysClr val="window" lastClr="FFFFFF"/>
            </a:solidFill>
            <a:ln w="4445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34" name="TextBox 23">
              <a:extLst>
                <a:ext uri="{FF2B5EF4-FFF2-40B4-BE49-F238E27FC236}">
                  <a16:creationId xmlns:a16="http://schemas.microsoft.com/office/drawing/2014/main" id="{433B1A36-0006-88E6-4F3C-96D551824229}"/>
                </a:ext>
              </a:extLst>
            </xdr:cNvPr>
            <xdr:cNvSpPr txBox="1"/>
          </xdr:nvSpPr>
          <xdr:spPr>
            <a:xfrm>
              <a:off x="1968682" y="4605338"/>
              <a:ext cx="506751"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accent3"/>
                  </a:solidFill>
                  <a:latin typeface="+mn-lt"/>
                  <a:ea typeface="+mn-ea"/>
                  <a:cs typeface="+mn-cs"/>
                </a:rPr>
                <a:t>PASO 03</a:t>
              </a:r>
            </a:p>
          </xdr:txBody>
        </xdr:sp>
      </xdr:grpSp>
      <xdr:grpSp>
        <xdr:nvGrpSpPr>
          <xdr:cNvPr id="3335" name="Group 24">
            <a:extLst>
              <a:ext uri="{FF2B5EF4-FFF2-40B4-BE49-F238E27FC236}">
                <a16:creationId xmlns:a16="http://schemas.microsoft.com/office/drawing/2014/main" id="{DDF5E2CB-9FC9-BB49-37BD-FE2DE974FE8D}"/>
              </a:ext>
            </a:extLst>
          </xdr:cNvPr>
          <xdr:cNvGrpSpPr/>
        </xdr:nvGrpSpPr>
        <xdr:grpSpPr>
          <a:xfrm>
            <a:off x="13884433" y="5970333"/>
            <a:ext cx="405193" cy="372021"/>
            <a:chOff x="1979204" y="4543425"/>
            <a:chExt cx="516177" cy="479624"/>
          </a:xfrm>
        </xdr:grpSpPr>
        <xdr:sp macro="" textlink="">
          <xdr:nvSpPr>
            <xdr:cNvPr id="3336" name="Oval 22">
              <a:extLst>
                <a:ext uri="{FF2B5EF4-FFF2-40B4-BE49-F238E27FC236}">
                  <a16:creationId xmlns:a16="http://schemas.microsoft.com/office/drawing/2014/main" id="{1A8DF497-ED28-C139-1969-1C89406515BB}"/>
                </a:ext>
              </a:extLst>
            </xdr:cNvPr>
            <xdr:cNvSpPr/>
          </xdr:nvSpPr>
          <xdr:spPr>
            <a:xfrm>
              <a:off x="1981200" y="4543425"/>
              <a:ext cx="504825" cy="479624"/>
            </a:xfrm>
            <a:prstGeom prst="ellipse">
              <a:avLst/>
            </a:prstGeom>
            <a:solidFill>
              <a:sysClr val="window" lastClr="FFFFFF"/>
            </a:solidFill>
            <a:ln w="4445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37" name="TextBox 23">
              <a:extLst>
                <a:ext uri="{FF2B5EF4-FFF2-40B4-BE49-F238E27FC236}">
                  <a16:creationId xmlns:a16="http://schemas.microsoft.com/office/drawing/2014/main" id="{EE82BC49-F479-9145-47A1-0C6513C164C9}"/>
                </a:ext>
              </a:extLst>
            </xdr:cNvPr>
            <xdr:cNvSpPr txBox="1"/>
          </xdr:nvSpPr>
          <xdr:spPr>
            <a:xfrm>
              <a:off x="1979204" y="4605338"/>
              <a:ext cx="516177"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accent3"/>
                  </a:solidFill>
                  <a:latin typeface="+mn-lt"/>
                  <a:ea typeface="+mn-ea"/>
                  <a:cs typeface="+mn-cs"/>
                </a:rPr>
                <a:t>PASO 04</a:t>
              </a:r>
            </a:p>
          </xdr:txBody>
        </xdr:sp>
      </xdr:grpSp>
      <xdr:grpSp>
        <xdr:nvGrpSpPr>
          <xdr:cNvPr id="3338" name="Group 149">
            <a:extLst>
              <a:ext uri="{FF2B5EF4-FFF2-40B4-BE49-F238E27FC236}">
                <a16:creationId xmlns:a16="http://schemas.microsoft.com/office/drawing/2014/main" id="{9959733B-B6B3-6EF5-B6E1-2C1A64AC8E92}"/>
              </a:ext>
            </a:extLst>
          </xdr:cNvPr>
          <xdr:cNvGrpSpPr/>
        </xdr:nvGrpSpPr>
        <xdr:grpSpPr>
          <a:xfrm>
            <a:off x="13379925" y="6792680"/>
            <a:ext cx="525755" cy="442178"/>
            <a:chOff x="11353546" y="5848478"/>
            <a:chExt cx="805866" cy="681152"/>
          </a:xfrm>
        </xdr:grpSpPr>
        <xdr:sp macro="" textlink="">
          <xdr:nvSpPr>
            <xdr:cNvPr id="3339" name="Graphic 2">
              <a:extLst>
                <a:ext uri="{FF2B5EF4-FFF2-40B4-BE49-F238E27FC236}">
                  <a16:creationId xmlns:a16="http://schemas.microsoft.com/office/drawing/2014/main" id="{EA396475-8C71-86E8-2801-F07233FA8794}"/>
                </a:ext>
              </a:extLst>
            </xdr:cNvPr>
            <xdr:cNvSpPr/>
          </xdr:nvSpPr>
          <xdr:spPr>
            <a:xfrm>
              <a:off x="11353546" y="5890021"/>
              <a:ext cx="805866" cy="639609"/>
            </a:xfrm>
            <a:custGeom>
              <a:avLst/>
              <a:gdLst>
                <a:gd name="connsiteX0" fmla="*/ 326946 w 490061"/>
                <a:gd name="connsiteY0" fmla="*/ 0 h 444817"/>
                <a:gd name="connsiteX1" fmla="*/ 162163 w 490061"/>
                <a:gd name="connsiteY1" fmla="*/ 0 h 444817"/>
                <a:gd name="connsiteX2" fmla="*/ 93583 w 490061"/>
                <a:gd name="connsiteY2" fmla="*/ 39053 h 444817"/>
                <a:gd name="connsiteX3" fmla="*/ 10716 w 490061"/>
                <a:gd name="connsiteY3" fmla="*/ 182880 h 444817"/>
                <a:gd name="connsiteX4" fmla="*/ 10716 w 490061"/>
                <a:gd name="connsiteY4" fmla="*/ 261938 h 444817"/>
                <a:gd name="connsiteX5" fmla="*/ 93583 w 490061"/>
                <a:gd name="connsiteY5" fmla="*/ 405765 h 444817"/>
                <a:gd name="connsiteX6" fmla="*/ 162163 w 490061"/>
                <a:gd name="connsiteY6" fmla="*/ 444818 h 444817"/>
                <a:gd name="connsiteX7" fmla="*/ 327898 w 490061"/>
                <a:gd name="connsiteY7" fmla="*/ 444818 h 444817"/>
                <a:gd name="connsiteX8" fmla="*/ 396478 w 490061"/>
                <a:gd name="connsiteY8" fmla="*/ 405765 h 444817"/>
                <a:gd name="connsiteX9" fmla="*/ 479346 w 490061"/>
                <a:gd name="connsiteY9" fmla="*/ 261938 h 444817"/>
                <a:gd name="connsiteX10" fmla="*/ 479346 w 490061"/>
                <a:gd name="connsiteY10" fmla="*/ 182880 h 444817"/>
                <a:gd name="connsiteX11" fmla="*/ 395526 w 490061"/>
                <a:gd name="connsiteY11" fmla="*/ 39053 h 444817"/>
                <a:gd name="connsiteX12" fmla="*/ 326946 w 490061"/>
                <a:gd name="connsiteY12" fmla="*/ 0 h 4448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90061" h="444817">
                  <a:moveTo>
                    <a:pt x="326946" y="0"/>
                  </a:moveTo>
                  <a:lnTo>
                    <a:pt x="162163" y="0"/>
                  </a:lnTo>
                  <a:cubicBezTo>
                    <a:pt x="133588" y="0"/>
                    <a:pt x="107871" y="15240"/>
                    <a:pt x="93583" y="39053"/>
                  </a:cubicBezTo>
                  <a:lnTo>
                    <a:pt x="10716" y="182880"/>
                  </a:lnTo>
                  <a:cubicBezTo>
                    <a:pt x="-3572" y="207645"/>
                    <a:pt x="-3572" y="237173"/>
                    <a:pt x="10716" y="261938"/>
                  </a:cubicBezTo>
                  <a:lnTo>
                    <a:pt x="93583" y="405765"/>
                  </a:lnTo>
                  <a:cubicBezTo>
                    <a:pt x="107871" y="430530"/>
                    <a:pt x="133588" y="444818"/>
                    <a:pt x="162163" y="444818"/>
                  </a:cubicBezTo>
                  <a:lnTo>
                    <a:pt x="327898" y="444818"/>
                  </a:lnTo>
                  <a:cubicBezTo>
                    <a:pt x="356473" y="444818"/>
                    <a:pt x="382191" y="429578"/>
                    <a:pt x="396478" y="405765"/>
                  </a:cubicBezTo>
                  <a:lnTo>
                    <a:pt x="479346" y="261938"/>
                  </a:lnTo>
                  <a:cubicBezTo>
                    <a:pt x="493633" y="237173"/>
                    <a:pt x="493633" y="207645"/>
                    <a:pt x="479346" y="182880"/>
                  </a:cubicBezTo>
                  <a:lnTo>
                    <a:pt x="395526" y="39053"/>
                  </a:lnTo>
                  <a:cubicBezTo>
                    <a:pt x="381238" y="15240"/>
                    <a:pt x="355521" y="0"/>
                    <a:pt x="326946" y="0"/>
                  </a:cubicBezTo>
                  <a:close/>
                </a:path>
              </a:pathLst>
            </a:custGeom>
            <a:solidFill>
              <a:schemeClr val="bg1"/>
            </a:solidFill>
            <a:ln w="38100" cap="flat">
              <a:solidFill>
                <a:srgbClr val="930352"/>
              </a:solidFill>
              <a:prstDash val="solid"/>
              <a:miter/>
            </a:ln>
          </xdr:spPr>
          <xdr:txBody>
            <a:bodyPr rtlCol="0" anchor="ctr">
              <a:noAutofit/>
            </a:bodyPr>
            <a:lstStyle/>
            <a:p>
              <a:endParaRPr lang="en-US"/>
            </a:p>
          </xdr:txBody>
        </xdr:sp>
        <xdr:sp macro="" textlink="">
          <xdr:nvSpPr>
            <xdr:cNvPr id="3340" name="TextBox 37">
              <a:extLst>
                <a:ext uri="{FF2B5EF4-FFF2-40B4-BE49-F238E27FC236}">
                  <a16:creationId xmlns:a16="http://schemas.microsoft.com/office/drawing/2014/main" id="{23852959-4A14-D801-2789-E83711C5655C}"/>
                </a:ext>
              </a:extLst>
            </xdr:cNvPr>
            <xdr:cNvSpPr txBox="1"/>
          </xdr:nvSpPr>
          <xdr:spPr>
            <a:xfrm>
              <a:off x="11447476" y="6148633"/>
              <a:ext cx="635277" cy="168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lang="es-ES" sz="700" b="1" i="0" u="none" strike="noStrike" baseline="0">
                  <a:solidFill>
                    <a:srgbClr val="930352"/>
                  </a:solidFill>
                  <a:latin typeface="+mn-lt"/>
                  <a:ea typeface="+mn-ea"/>
                  <a:cs typeface="+mn-cs"/>
                </a:rPr>
                <a:t>Resultado</a:t>
              </a:r>
            </a:p>
          </xdr:txBody>
        </xdr:sp>
        <xdr:pic>
          <xdr:nvPicPr>
            <xdr:cNvPr id="3341" name="Graphic 4" descr="Bullseye with solid fill">
              <a:extLst>
                <a:ext uri="{FF2B5EF4-FFF2-40B4-BE49-F238E27FC236}">
                  <a16:creationId xmlns:a16="http://schemas.microsoft.com/office/drawing/2014/main" id="{7CBE0245-3A17-A6D2-9ABD-FD213BCD61C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rcRect/>
            <a:stretch/>
          </xdr:blipFill>
          <xdr:spPr>
            <a:xfrm>
              <a:off x="11613928" y="5848478"/>
              <a:ext cx="278735" cy="280130"/>
            </a:xfrm>
            <a:prstGeom prst="rect">
              <a:avLst/>
            </a:prstGeom>
          </xdr:spPr>
        </xdr:pic>
      </xdr:grpSp>
      <xdr:sp macro="" textlink="">
        <xdr:nvSpPr>
          <xdr:cNvPr id="3342" name="TextBox 34">
            <a:extLst>
              <a:ext uri="{FF2B5EF4-FFF2-40B4-BE49-F238E27FC236}">
                <a16:creationId xmlns:a16="http://schemas.microsoft.com/office/drawing/2014/main" id="{56AE4733-B205-37AB-96CE-0737EF728B9D}"/>
              </a:ext>
            </a:extLst>
          </xdr:cNvPr>
          <xdr:cNvSpPr txBox="1"/>
        </xdr:nvSpPr>
        <xdr:spPr>
          <a:xfrm>
            <a:off x="8143601" y="7123491"/>
            <a:ext cx="752282"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EXPOSICIÓN AL PELIGRO</a:t>
            </a:r>
          </a:p>
        </xdr:txBody>
      </xdr:sp>
      <xdr:sp macro="" textlink="">
        <xdr:nvSpPr>
          <xdr:cNvPr id="3343" name="TextBox 34">
            <a:extLst>
              <a:ext uri="{FF2B5EF4-FFF2-40B4-BE49-F238E27FC236}">
                <a16:creationId xmlns:a16="http://schemas.microsoft.com/office/drawing/2014/main" id="{85356C1B-98A3-3C2C-192A-DFF4413F07C6}"/>
              </a:ext>
            </a:extLst>
          </xdr:cNvPr>
          <xdr:cNvSpPr txBox="1"/>
        </xdr:nvSpPr>
        <xdr:spPr>
          <a:xfrm>
            <a:off x="7065065" y="6079883"/>
            <a:ext cx="720588" cy="421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SENSIBILIDAD</a:t>
            </a:r>
          </a:p>
        </xdr:txBody>
      </xdr:sp>
      <xdr:sp macro="" textlink="">
        <xdr:nvSpPr>
          <xdr:cNvPr id="3344" name="TextBox 34">
            <a:extLst>
              <a:ext uri="{FF2B5EF4-FFF2-40B4-BE49-F238E27FC236}">
                <a16:creationId xmlns:a16="http://schemas.microsoft.com/office/drawing/2014/main" id="{63C86C69-515D-CDAD-9EEC-E85344A37C85}"/>
              </a:ext>
            </a:extLst>
          </xdr:cNvPr>
          <xdr:cNvSpPr txBox="1"/>
        </xdr:nvSpPr>
        <xdr:spPr>
          <a:xfrm>
            <a:off x="7777370" y="4970014"/>
            <a:ext cx="737152"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RIESGOS</a:t>
            </a:r>
          </a:p>
        </xdr:txBody>
      </xdr:sp>
      <xdr:sp macro="" textlink="">
        <xdr:nvSpPr>
          <xdr:cNvPr id="3345" name="TextBox 34">
            <a:extLst>
              <a:ext uri="{FF2B5EF4-FFF2-40B4-BE49-F238E27FC236}">
                <a16:creationId xmlns:a16="http://schemas.microsoft.com/office/drawing/2014/main" id="{3AA5F419-0237-05D1-7C09-01AF201EC646}"/>
              </a:ext>
            </a:extLst>
          </xdr:cNvPr>
          <xdr:cNvSpPr txBox="1"/>
        </xdr:nvSpPr>
        <xdr:spPr>
          <a:xfrm>
            <a:off x="8582578" y="4953448"/>
            <a:ext cx="1502737" cy="421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MEDIDAS DE ADAPTACIÓN </a:t>
            </a:r>
          </a:p>
          <a:p>
            <a:pPr algn="ctr"/>
            <a:r>
              <a:rPr lang="es-ES" sz="700" b="1" i="0" u="none" strike="noStrike" baseline="0">
                <a:solidFill>
                  <a:schemeClr val="bg1"/>
                </a:solidFill>
                <a:latin typeface="+mn-lt"/>
                <a:ea typeface="+mn-ea"/>
                <a:cs typeface="+mn-cs"/>
              </a:rPr>
              <a:t>(para peligros relacionados con el agua/suelo)</a:t>
            </a:r>
          </a:p>
        </xdr:txBody>
      </xdr:sp>
      <xdr:sp macro="" textlink="">
        <xdr:nvSpPr>
          <xdr:cNvPr id="3346" name="TextBox 34">
            <a:extLst>
              <a:ext uri="{FF2B5EF4-FFF2-40B4-BE49-F238E27FC236}">
                <a16:creationId xmlns:a16="http://schemas.microsoft.com/office/drawing/2014/main" id="{7B2479D4-373E-89ED-A222-FB54C4C155D7}"/>
              </a:ext>
            </a:extLst>
          </xdr:cNvPr>
          <xdr:cNvSpPr txBox="1"/>
        </xdr:nvSpPr>
        <xdr:spPr>
          <a:xfrm>
            <a:off x="9609623" y="5649186"/>
            <a:ext cx="657411"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EXPOSICIÓN AL PELIGRO</a:t>
            </a:r>
          </a:p>
        </xdr:txBody>
      </xdr:sp>
      <xdr:sp macro="" textlink="">
        <xdr:nvSpPr>
          <xdr:cNvPr id="3347" name="TextBox 34">
            <a:extLst>
              <a:ext uri="{FF2B5EF4-FFF2-40B4-BE49-F238E27FC236}">
                <a16:creationId xmlns:a16="http://schemas.microsoft.com/office/drawing/2014/main" id="{3E280377-2A26-D424-99BC-5628A92FB5DC}"/>
              </a:ext>
            </a:extLst>
          </xdr:cNvPr>
          <xdr:cNvSpPr txBox="1"/>
        </xdr:nvSpPr>
        <xdr:spPr>
          <a:xfrm>
            <a:off x="10311848" y="4978296"/>
            <a:ext cx="720588" cy="421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SENSIBILIDAD</a:t>
            </a:r>
          </a:p>
        </xdr:txBody>
      </xdr:sp>
      <xdr:sp macro="" textlink="">
        <xdr:nvSpPr>
          <xdr:cNvPr id="3348" name="TextBox 34">
            <a:extLst>
              <a:ext uri="{FF2B5EF4-FFF2-40B4-BE49-F238E27FC236}">
                <a16:creationId xmlns:a16="http://schemas.microsoft.com/office/drawing/2014/main" id="{5D9FDF55-FD7F-F8FB-5414-387772D086F3}"/>
              </a:ext>
            </a:extLst>
          </xdr:cNvPr>
          <xdr:cNvSpPr txBox="1"/>
        </xdr:nvSpPr>
        <xdr:spPr>
          <a:xfrm>
            <a:off x="11106979" y="4970014"/>
            <a:ext cx="737152"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RIESGOS</a:t>
            </a:r>
          </a:p>
        </xdr:txBody>
      </xdr:sp>
      <xdr:sp macro="" textlink="">
        <xdr:nvSpPr>
          <xdr:cNvPr id="3349" name="TextBox 34">
            <a:extLst>
              <a:ext uri="{FF2B5EF4-FFF2-40B4-BE49-F238E27FC236}">
                <a16:creationId xmlns:a16="http://schemas.microsoft.com/office/drawing/2014/main" id="{9537BA49-81AF-AD33-706E-F05422774158}"/>
              </a:ext>
            </a:extLst>
          </xdr:cNvPr>
          <xdr:cNvSpPr txBox="1"/>
        </xdr:nvSpPr>
        <xdr:spPr>
          <a:xfrm>
            <a:off x="11305761" y="6436034"/>
            <a:ext cx="819978" cy="612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MEDIDAS DE ADAPTACIÓN </a:t>
            </a:r>
          </a:p>
          <a:p>
            <a:pPr algn="ctr"/>
            <a:r>
              <a:rPr lang="es-ES" sz="600" b="1" i="0" u="none" strike="noStrike" baseline="0">
                <a:solidFill>
                  <a:schemeClr val="bg1"/>
                </a:solidFill>
                <a:latin typeface="+mn-lt"/>
                <a:ea typeface="+mn-ea"/>
                <a:cs typeface="+mn-cs"/>
              </a:rPr>
              <a:t>(para peligros relacionados con la temperatura)</a:t>
            </a:r>
          </a:p>
        </xdr:txBody>
      </xdr:sp>
      <xdr:sp macro="" textlink="">
        <xdr:nvSpPr>
          <xdr:cNvPr id="3350" name="TextBox 34">
            <a:extLst>
              <a:ext uri="{FF2B5EF4-FFF2-40B4-BE49-F238E27FC236}">
                <a16:creationId xmlns:a16="http://schemas.microsoft.com/office/drawing/2014/main" id="{DE0165D9-A923-F967-D108-8BDE0A76FF06}"/>
              </a:ext>
            </a:extLst>
          </xdr:cNvPr>
          <xdr:cNvSpPr txBox="1"/>
        </xdr:nvSpPr>
        <xdr:spPr>
          <a:xfrm>
            <a:off x="12564718" y="4978296"/>
            <a:ext cx="720588" cy="421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SENSIBILIDAD</a:t>
            </a:r>
          </a:p>
        </xdr:txBody>
      </xdr:sp>
      <xdr:sp macro="" textlink="">
        <xdr:nvSpPr>
          <xdr:cNvPr id="3351" name="TextBox 34">
            <a:extLst>
              <a:ext uri="{FF2B5EF4-FFF2-40B4-BE49-F238E27FC236}">
                <a16:creationId xmlns:a16="http://schemas.microsoft.com/office/drawing/2014/main" id="{5E2A1F2D-E38C-F98E-A8E2-B06BDD4022AD}"/>
              </a:ext>
            </a:extLst>
          </xdr:cNvPr>
          <xdr:cNvSpPr txBox="1"/>
        </xdr:nvSpPr>
        <xdr:spPr>
          <a:xfrm>
            <a:off x="13359849" y="4970014"/>
            <a:ext cx="737152"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RIESGOS</a:t>
            </a:r>
          </a:p>
        </xdr:txBody>
      </xdr:sp>
      <xdr:sp macro="" textlink="">
        <xdr:nvSpPr>
          <xdr:cNvPr id="3352" name="TextBox 34">
            <a:extLst>
              <a:ext uri="{FF2B5EF4-FFF2-40B4-BE49-F238E27FC236}">
                <a16:creationId xmlns:a16="http://schemas.microsoft.com/office/drawing/2014/main" id="{82DFE269-B1E1-514C-CE45-5802B6B4DA91}"/>
              </a:ext>
            </a:extLst>
          </xdr:cNvPr>
          <xdr:cNvSpPr txBox="1"/>
        </xdr:nvSpPr>
        <xdr:spPr>
          <a:xfrm>
            <a:off x="14295783" y="5988773"/>
            <a:ext cx="819978" cy="499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MEDIDAS DE ADAPTACIÓN</a:t>
            </a:r>
          </a:p>
          <a:p>
            <a:pPr algn="ctr"/>
            <a:r>
              <a:rPr lang="es-ES" sz="600" b="1" i="0" u="none" strike="noStrike" baseline="0">
                <a:solidFill>
                  <a:schemeClr val="bg1"/>
                </a:solidFill>
                <a:latin typeface="+mn-lt"/>
                <a:ea typeface="+mn-ea"/>
                <a:cs typeface="+mn-cs"/>
              </a:rPr>
              <a:t>(para vientos extremos)</a:t>
            </a:r>
          </a:p>
        </xdr:txBody>
      </xdr:sp>
    </xdr:grpSp>
    <xdr:clientData/>
  </xdr:oneCellAnchor>
  <xdr:twoCellAnchor>
    <xdr:from>
      <xdr:col>3</xdr:col>
      <xdr:colOff>92940</xdr:colOff>
      <xdr:row>52</xdr:row>
      <xdr:rowOff>86591</xdr:rowOff>
    </xdr:from>
    <xdr:to>
      <xdr:col>13</xdr:col>
      <xdr:colOff>138546</xdr:colOff>
      <xdr:row>56</xdr:row>
      <xdr:rowOff>23092</xdr:rowOff>
    </xdr:to>
    <xdr:sp macro="" textlink="">
      <xdr:nvSpPr>
        <xdr:cNvPr id="3" name="TextBox 2">
          <a:extLst>
            <a:ext uri="{FF2B5EF4-FFF2-40B4-BE49-F238E27FC236}">
              <a16:creationId xmlns:a16="http://schemas.microsoft.com/office/drawing/2014/main" id="{277CE233-F49C-4084-A6DC-7994CECA24EC}"/>
            </a:ext>
          </a:extLst>
        </xdr:cNvPr>
        <xdr:cNvSpPr txBox="1"/>
      </xdr:nvSpPr>
      <xdr:spPr>
        <a:xfrm>
          <a:off x="2032576" y="9692409"/>
          <a:ext cx="6511061" cy="6754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000" b="1" i="0" u="none" strike="noStrike" baseline="30000">
              <a:solidFill>
                <a:schemeClr val="bg1"/>
              </a:solidFill>
              <a:latin typeface="+mn-lt"/>
              <a:ea typeface="Roboto" panose="02000000000000000000" pitchFamily="2" charset="0"/>
              <a:cs typeface="Roboto" panose="02000000000000000000" pitchFamily="2" charset="0"/>
            </a:rPr>
            <a:t>1</a:t>
          </a:r>
          <a:r>
            <a:rPr lang="es-ES" sz="1000" b="1" i="0" u="none" strike="noStrike" baseline="0">
              <a:solidFill>
                <a:schemeClr val="bg1"/>
              </a:solidFill>
              <a:latin typeface="+mn-lt"/>
              <a:ea typeface="Roboto" panose="02000000000000000000" pitchFamily="2" charset="0"/>
              <a:cs typeface="Roboto" panose="02000000000000000000" pitchFamily="2" charset="0"/>
            </a:rPr>
            <a:t> </a:t>
          </a:r>
          <a:r>
            <a:rPr lang="es-ES" sz="1100" b="0" i="0">
              <a:solidFill>
                <a:schemeClr val="bg1"/>
              </a:solidFill>
              <a:effectLst/>
              <a:latin typeface="+mn-lt"/>
              <a:ea typeface="+mn-ea"/>
              <a:cs typeface="+mn-cs"/>
            </a:rPr>
            <a:t>Si el proyecto incluye un complejo con múltiples edificios que cumplen diferentes funciones, se recomienda realizar una evaluación individual para cada edificio. No obstante, si los edificios del complejo cumplen funciones similares y tienen el mismo diseño, bastaría con una única evaluación.</a:t>
          </a:r>
        </a:p>
      </xdr:txBody>
    </xdr:sp>
    <xdr:clientData/>
  </xdr:twoCellAnchor>
  <xdr:twoCellAnchor>
    <xdr:from>
      <xdr:col>3</xdr:col>
      <xdr:colOff>150091</xdr:colOff>
      <xdr:row>52</xdr:row>
      <xdr:rowOff>46182</xdr:rowOff>
    </xdr:from>
    <xdr:to>
      <xdr:col>4</xdr:col>
      <xdr:colOff>235065</xdr:colOff>
      <xdr:row>52</xdr:row>
      <xdr:rowOff>46182</xdr:rowOff>
    </xdr:to>
    <xdr:cxnSp macro="">
      <xdr:nvCxnSpPr>
        <xdr:cNvPr id="15" name="Ευθεία γραμμή σύνδεσης 14">
          <a:extLst>
            <a:ext uri="{FF2B5EF4-FFF2-40B4-BE49-F238E27FC236}">
              <a16:creationId xmlns:a16="http://schemas.microsoft.com/office/drawing/2014/main" id="{B3EC7EEB-DEAA-5676-2D29-52AECE55C577}"/>
            </a:ext>
          </a:extLst>
        </xdr:cNvPr>
        <xdr:cNvCxnSpPr/>
      </xdr:nvCxnSpPr>
      <xdr:spPr>
        <a:xfrm>
          <a:off x="2089727" y="9652000"/>
          <a:ext cx="731520" cy="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63500</xdr:colOff>
      <xdr:row>32</xdr:row>
      <xdr:rowOff>111125</xdr:rowOff>
    </xdr:from>
    <xdr:to>
      <xdr:col>28</xdr:col>
      <xdr:colOff>165100</xdr:colOff>
      <xdr:row>39</xdr:row>
      <xdr:rowOff>190501</xdr:rowOff>
    </xdr:to>
    <xdr:sp macro="" textlink="">
      <xdr:nvSpPr>
        <xdr:cNvPr id="2" name="TextBox 3">
          <a:extLst>
            <a:ext uri="{FF2B5EF4-FFF2-40B4-BE49-F238E27FC236}">
              <a16:creationId xmlns:a16="http://schemas.microsoft.com/office/drawing/2014/main" id="{BCBB5054-0AED-4E90-8471-AE0D349055F8}"/>
            </a:ext>
          </a:extLst>
        </xdr:cNvPr>
        <xdr:cNvSpPr txBox="1"/>
      </xdr:nvSpPr>
      <xdr:spPr>
        <a:xfrm>
          <a:off x="17510125" y="12985750"/>
          <a:ext cx="6896100" cy="2492376"/>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18</xdr:col>
      <xdr:colOff>220229</xdr:colOff>
      <xdr:row>32</xdr:row>
      <xdr:rowOff>276226</xdr:rowOff>
    </xdr:from>
    <xdr:to>
      <xdr:col>27</xdr:col>
      <xdr:colOff>498475</xdr:colOff>
      <xdr:row>39</xdr:row>
      <xdr:rowOff>9527</xdr:rowOff>
    </xdr:to>
    <xdr:sp macro="" textlink="">
      <xdr:nvSpPr>
        <xdr:cNvPr id="3" name="TextBox 2">
          <a:hlinkClick xmlns:r="http://schemas.openxmlformats.org/officeDocument/2006/relationships" r:id="rId1"/>
          <a:extLst>
            <a:ext uri="{FF2B5EF4-FFF2-40B4-BE49-F238E27FC236}">
              <a16:creationId xmlns:a16="http://schemas.microsoft.com/office/drawing/2014/main" id="{A022CE61-9036-4B75-AECE-28A92A7CEF34}"/>
            </a:ext>
          </a:extLst>
        </xdr:cNvPr>
        <xdr:cNvSpPr txBox="1"/>
      </xdr:nvSpPr>
      <xdr:spPr>
        <a:xfrm>
          <a:off x="17666854" y="13150851"/>
          <a:ext cx="6437746" cy="21463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sz="1200" b="1" i="0" u="none" strike="noStrike" baseline="0">
              <a:solidFill>
                <a:srgbClr val="002060"/>
              </a:solidFill>
              <a:effectLst/>
              <a:latin typeface="+mn-lt"/>
              <a:ea typeface="+mn-ea"/>
              <a:cs typeface="+mn-cs"/>
            </a:rPr>
            <a:t>CÓMO UTILIZAR EL ATLAS INTERACTIVO DEL IPCC </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1. Haga clic en el enlace: </a:t>
          </a:r>
          <a:r>
            <a:rPr lang="es-ES" sz="1200" b="1" i="0" u="none" strike="noStrike" baseline="0">
              <a:solidFill>
                <a:srgbClr val="002060"/>
              </a:solidFill>
              <a:latin typeface="+mn-lt"/>
              <a:ea typeface="+mn-ea"/>
              <a:cs typeface="+mn-cs"/>
            </a:rPr>
            <a:t>https://interactive-atlas.ipcc.ch</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2. Elija </a:t>
          </a:r>
          <a:r>
            <a:rPr lang="es-ES" sz="1200" b="1" i="0" u="none" strike="noStrike" baseline="0">
              <a:solidFill>
                <a:srgbClr val="002060"/>
              </a:solidFill>
              <a:latin typeface="+mn-lt"/>
              <a:ea typeface="+mn-ea"/>
              <a:cs typeface="+mn-cs"/>
            </a:rPr>
            <a:t>Síntesis regional.</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3. En la esquina superior izquierda de la página, seleccione la pestaña </a:t>
          </a:r>
          <a:r>
            <a:rPr lang="es-ES" sz="1200" b="1" i="0" u="none" strike="noStrike" baseline="0">
              <a:solidFill>
                <a:srgbClr val="002060"/>
              </a:solidFill>
              <a:latin typeface="+mn-lt"/>
              <a:ea typeface="+mn-ea"/>
              <a:cs typeface="+mn-cs"/>
            </a:rPr>
            <a:t>Regiones.</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4. En la sección </a:t>
          </a:r>
          <a:r>
            <a:rPr lang="es-ES" sz="1200" b="1" i="0" u="none" strike="noStrike" baseline="0">
              <a:solidFill>
                <a:srgbClr val="002060"/>
              </a:solidFill>
              <a:latin typeface="+mn-lt"/>
              <a:ea typeface="+mn-ea"/>
              <a:cs typeface="+mn-cs"/>
            </a:rPr>
            <a:t>Europa</a:t>
          </a:r>
          <a:r>
            <a:rPr lang="es-ES" sz="1200" b="0" i="0" u="none" strike="noStrike" baseline="0">
              <a:solidFill>
                <a:srgbClr val="002060"/>
              </a:solidFill>
              <a:latin typeface="+mn-lt"/>
              <a:ea typeface="+mn-ea"/>
              <a:cs typeface="+mn-cs"/>
            </a:rPr>
            <a:t>, especifique el subsistema regional aplicable al proyecto en cuestión.</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5. Las proyecciones climáticas regionales aparecerán a la derecha. Explore la información facilitada para obtener la tendencia futura del </a:t>
          </a:r>
          <a:r>
            <a:rPr lang="es-ES" sz="1200" b="1" i="0" u="none" strike="noStrike" baseline="0">
              <a:solidFill>
                <a:srgbClr val="002060"/>
              </a:solidFill>
              <a:latin typeface="+mn-lt"/>
              <a:ea typeface="+mn-ea"/>
              <a:cs typeface="+mn-cs"/>
            </a:rPr>
            <a:t>factor de estrés climático solicitado.  </a:t>
          </a:r>
        </a:p>
        <a:p>
          <a:pPr marL="0" indent="0" algn="l">
            <a:spcAft>
              <a:spcPts val="1200"/>
            </a:spcAft>
            <a:buSzPct val="150000"/>
            <a:buFont typeface="Arial" panose="020B0604020202020204" pitchFamily="34" charset="0"/>
            <a:buNone/>
          </a:pPr>
          <a:endParaRPr/>
        </a:p>
      </xdr:txBody>
    </xdr:sp>
    <xdr:clientData/>
  </xdr:twoCellAnchor>
  <xdr:twoCellAnchor>
    <xdr:from>
      <xdr:col>17</xdr:col>
      <xdr:colOff>15875</xdr:colOff>
      <xdr:row>35</xdr:row>
      <xdr:rowOff>219940</xdr:rowOff>
    </xdr:from>
    <xdr:to>
      <xdr:col>17</xdr:col>
      <xdr:colOff>477693</xdr:colOff>
      <xdr:row>35</xdr:row>
      <xdr:rowOff>219940</xdr:rowOff>
    </xdr:to>
    <xdr:cxnSp macro="">
      <xdr:nvCxnSpPr>
        <xdr:cNvPr id="4" name="Ευθύγραμμο βέλος σύνδεσης 3">
          <a:extLst>
            <a:ext uri="{FF2B5EF4-FFF2-40B4-BE49-F238E27FC236}">
              <a16:creationId xmlns:a16="http://schemas.microsoft.com/office/drawing/2014/main" id="{A25B127A-E7DA-4327-8BE6-8E327E1E91DD}"/>
            </a:ext>
          </a:extLst>
        </xdr:cNvPr>
        <xdr:cNvCxnSpPr/>
      </xdr:nvCxnSpPr>
      <xdr:spPr>
        <a:xfrm flipH="1">
          <a:off x="16827500" y="14380440"/>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103909</xdr:colOff>
      <xdr:row>41</xdr:row>
      <xdr:rowOff>305954</xdr:rowOff>
    </xdr:from>
    <xdr:to>
      <xdr:col>17</xdr:col>
      <xdr:colOff>565727</xdr:colOff>
      <xdr:row>41</xdr:row>
      <xdr:rowOff>305954</xdr:rowOff>
    </xdr:to>
    <xdr:cxnSp macro="">
      <xdr:nvCxnSpPr>
        <xdr:cNvPr id="12" name="Ευθύγραμμο βέλος σύνδεσης 4">
          <a:extLst>
            <a:ext uri="{FF2B5EF4-FFF2-40B4-BE49-F238E27FC236}">
              <a16:creationId xmlns:a16="http://schemas.microsoft.com/office/drawing/2014/main" id="{C3B085E4-10AA-4A19-9ABC-71F47A84BAE4}"/>
            </a:ext>
          </a:extLst>
        </xdr:cNvPr>
        <xdr:cNvCxnSpPr/>
      </xdr:nvCxnSpPr>
      <xdr:spPr>
        <a:xfrm flipH="1">
          <a:off x="16960273" y="16504227"/>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106796</xdr:colOff>
      <xdr:row>40</xdr:row>
      <xdr:rowOff>357909</xdr:rowOff>
    </xdr:from>
    <xdr:to>
      <xdr:col>22</xdr:col>
      <xdr:colOff>80243</xdr:colOff>
      <xdr:row>42</xdr:row>
      <xdr:rowOff>526676</xdr:rowOff>
    </xdr:to>
    <xdr:sp macro="" textlink="">
      <xdr:nvSpPr>
        <xdr:cNvPr id="8" name="TextBox 3">
          <a:extLst>
            <a:ext uri="{FF2B5EF4-FFF2-40B4-BE49-F238E27FC236}">
              <a16:creationId xmlns:a16="http://schemas.microsoft.com/office/drawing/2014/main" id="{2B87792D-1528-4553-B1FD-4FCFE50143C8}"/>
            </a:ext>
          </a:extLst>
        </xdr:cNvPr>
        <xdr:cNvSpPr txBox="1"/>
      </xdr:nvSpPr>
      <xdr:spPr>
        <a:xfrm>
          <a:off x="17184561" y="16953821"/>
          <a:ext cx="2830947" cy="1715179"/>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18</xdr:col>
      <xdr:colOff>269875</xdr:colOff>
      <xdr:row>40</xdr:row>
      <xdr:rowOff>516659</xdr:rowOff>
    </xdr:from>
    <xdr:to>
      <xdr:col>21</xdr:col>
      <xdr:colOff>531090</xdr:colOff>
      <xdr:row>42</xdr:row>
      <xdr:rowOff>481852</xdr:rowOff>
    </xdr:to>
    <xdr:sp macro="" textlink="">
      <xdr:nvSpPr>
        <xdr:cNvPr id="15" name="TextBox 6">
          <a:extLst>
            <a:ext uri="{FF2B5EF4-FFF2-40B4-BE49-F238E27FC236}">
              <a16:creationId xmlns:a16="http://schemas.microsoft.com/office/drawing/2014/main" id="{DC403F11-5E9E-4C43-845C-D59ED5057B0A}"/>
            </a:ext>
          </a:extLst>
        </xdr:cNvPr>
        <xdr:cNvSpPr txBox="1"/>
      </xdr:nvSpPr>
      <xdr:spPr>
        <a:xfrm>
          <a:off x="17347640" y="17112571"/>
          <a:ext cx="2513597" cy="1511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sz="1200" b="1" i="0" u="none" strike="noStrike" baseline="0">
              <a:solidFill>
                <a:schemeClr val="tx2"/>
              </a:solidFill>
              <a:latin typeface="+mn-lt"/>
              <a:ea typeface="+mn-ea"/>
              <a:cs typeface="+mn-cs"/>
            </a:rPr>
            <a:t>NOTA </a:t>
          </a:r>
        </a:p>
        <a:p>
          <a:pPr marL="0" indent="0" algn="l">
            <a:spcAft>
              <a:spcPts val="1200"/>
            </a:spcAft>
            <a:buSzPct val="150000"/>
            <a:buFont typeface="Arial" panose="020B0604020202020204" pitchFamily="34" charset="0"/>
            <a:buNone/>
          </a:pPr>
          <a:r>
            <a:rPr lang="es-ES" sz="1200" b="0" i="0" u="none" strike="noStrike" baseline="0">
              <a:solidFill>
                <a:schemeClr val="tx2"/>
              </a:solidFill>
              <a:latin typeface="+mn-lt"/>
              <a:ea typeface="+mn-ea"/>
              <a:cs typeface="+mn-cs"/>
            </a:rPr>
            <a:t>Establezca este valor en 0,0 si el proyecto no está ubicado en una región de baja altitud o en una zona costera. De lo contrario, deje los multiplicadores como están.</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17</xdr:col>
      <xdr:colOff>60036</xdr:colOff>
      <xdr:row>42</xdr:row>
      <xdr:rowOff>192808</xdr:rowOff>
    </xdr:from>
    <xdr:to>
      <xdr:col>17</xdr:col>
      <xdr:colOff>521854</xdr:colOff>
      <xdr:row>42</xdr:row>
      <xdr:rowOff>192808</xdr:rowOff>
    </xdr:to>
    <xdr:cxnSp macro="">
      <xdr:nvCxnSpPr>
        <xdr:cNvPr id="13" name="Ευθύγραμμο βέλος σύνδεσης 7">
          <a:extLst>
            <a:ext uri="{FF2B5EF4-FFF2-40B4-BE49-F238E27FC236}">
              <a16:creationId xmlns:a16="http://schemas.microsoft.com/office/drawing/2014/main" id="{32B494A5-C9D1-4692-9761-F23815D677C4}"/>
            </a:ext>
          </a:extLst>
        </xdr:cNvPr>
        <xdr:cNvCxnSpPr/>
      </xdr:nvCxnSpPr>
      <xdr:spPr>
        <a:xfrm flipH="1">
          <a:off x="16916400" y="17072263"/>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0</xdr:rowOff>
    </xdr:from>
    <xdr:to>
      <xdr:col>0</xdr:col>
      <xdr:colOff>2661029</xdr:colOff>
      <xdr:row>50</xdr:row>
      <xdr:rowOff>393700</xdr:rowOff>
    </xdr:to>
    <xdr:grpSp>
      <xdr:nvGrpSpPr>
        <xdr:cNvPr id="61" name="Group 22">
          <a:extLst>
            <a:ext uri="{FF2B5EF4-FFF2-40B4-BE49-F238E27FC236}">
              <a16:creationId xmlns:a16="http://schemas.microsoft.com/office/drawing/2014/main" id="{CAA6A472-0B23-3D80-43C4-9800DEB2A33F}"/>
            </a:ext>
          </a:extLst>
        </xdr:cNvPr>
        <xdr:cNvGrpSpPr/>
      </xdr:nvGrpSpPr>
      <xdr:grpSpPr>
        <a:xfrm>
          <a:off x="0" y="0"/>
          <a:ext cx="2661029" cy="21718494"/>
          <a:chOff x="11907" y="199718"/>
          <a:chExt cx="2784141" cy="20669690"/>
        </a:xfrm>
      </xdr:grpSpPr>
      <xdr:sp macro="" textlink="">
        <xdr:nvSpPr>
          <xdr:cNvPr id="62" name="Rectangle 19">
            <a:extLst>
              <a:ext uri="{FF2B5EF4-FFF2-40B4-BE49-F238E27FC236}">
                <a16:creationId xmlns:a16="http://schemas.microsoft.com/office/drawing/2014/main" id="{7B580810-DF43-B714-CDAB-87ED125A157A}"/>
              </a:ext>
            </a:extLst>
          </xdr:cNvPr>
          <xdr:cNvSpPr/>
        </xdr:nvSpPr>
        <xdr:spPr>
          <a:xfrm>
            <a:off x="11907" y="199718"/>
            <a:ext cx="2784141" cy="20669690"/>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3" name="TextBox 3">
            <a:extLst>
              <a:ext uri="{FF2B5EF4-FFF2-40B4-BE49-F238E27FC236}">
                <a16:creationId xmlns:a16="http://schemas.microsoft.com/office/drawing/2014/main" id="{B87B7E18-1459-47B4-9D07-025F22AC5603}"/>
              </a:ext>
            </a:extLst>
          </xdr:cNvPr>
          <xdr:cNvSpPr txBox="1"/>
        </xdr:nvSpPr>
        <xdr:spPr>
          <a:xfrm>
            <a:off x="159408" y="1101623"/>
            <a:ext cx="2291476" cy="12238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Este paso ayudará a los usuarios a evaluar la susceptibilidad de la zona de interés a inundaciones y peligros relacionados con el suelo teniendo en cuenta las condiciones climáticas actuales y futuras. La evaluación puede ser semicualitativa, utilizando los mapas disponibles, o puramente cualitativa, empleando indicadores empíricos. La selección es una cuestión de preferencia del usuario y depende del tipo de datos disponibles. Se recomienda a los usuarios sin experiencia en la materia que elijan la opción «Indicadores empíricos». </a:t>
            </a:r>
          </a:p>
          <a:p>
            <a:pPr marL="144000" indent="-144000" algn="l">
              <a:spcAft>
                <a:spcPts val="600"/>
              </a:spcAft>
              <a:buSzPct val="100000"/>
              <a:buFont typeface="+mj-lt"/>
              <a:buAutoNum type="arabicPeriod"/>
            </a:pPr>
            <a:r>
              <a:rPr lang="es-ES" sz="1100" b="0">
                <a:solidFill>
                  <a:schemeClr val="bg1"/>
                </a:solidFill>
                <a:latin typeface="+mn-lt"/>
              </a:rPr>
              <a:t>Determine si las condiciones descritas en el cuadro 1.1 son aplicables a la zona de interés. Cumplimente únicamente las celdas no sombreadas. La puntuación de exposición a inundaciones se calculará automáticamente. </a:t>
            </a:r>
          </a:p>
          <a:p>
            <a:pPr marL="144000" indent="-144000" algn="l">
              <a:spcAft>
                <a:spcPts val="600"/>
              </a:spcAft>
              <a:buSzPct val="100000"/>
              <a:buFont typeface="+mj-lt"/>
              <a:buAutoNum type="arabicPeriod"/>
            </a:pPr>
            <a:r>
              <a:rPr lang="es-ES" sz="1100" b="0">
                <a:solidFill>
                  <a:schemeClr val="bg1"/>
                </a:solidFill>
                <a:latin typeface="+mn-lt"/>
              </a:rPr>
              <a:t>Seleccione el tipo de evaluación para los peligros relacionados con el suelo eligiendo entre las dos opciones disponibles.</a:t>
            </a:r>
          </a:p>
          <a:p>
            <a:pPr marL="144000" indent="-144000" algn="l">
              <a:spcAft>
                <a:spcPts val="600"/>
              </a:spcAft>
              <a:buSzPct val="100000"/>
              <a:buFont typeface="+mj-lt"/>
              <a:buAutoNum type="arabicPeriod"/>
            </a:pPr>
            <a:r>
              <a:rPr lang="es-ES" sz="1100" b="0">
                <a:solidFill>
                  <a:schemeClr val="bg1"/>
                </a:solidFill>
                <a:latin typeface="+mn-lt"/>
              </a:rPr>
              <a:t>Responda a las preguntas del cuadro 1.2 para evaluar el nivel de riesgos relacionados con el suelo en la zona de interés.</a:t>
            </a:r>
          </a:p>
          <a:p>
            <a:pPr marL="144000" indent="-144000" algn="l">
              <a:spcAft>
                <a:spcPts val="600"/>
              </a:spcAft>
              <a:buSzPct val="100000"/>
              <a:buFont typeface="+mj-lt"/>
              <a:buAutoNum type="arabicPeriod"/>
            </a:pPr>
            <a:r>
              <a:rPr lang="es-ES" sz="1100" b="0">
                <a:solidFill>
                  <a:schemeClr val="bg1"/>
                </a:solidFill>
                <a:latin typeface="+mn-lt"/>
              </a:rPr>
              <a:t>Consulte las proyecciones climáticas del IPCC (https://interactive-atlas.ipcc.ch) y observe cómo se prevé que cambien los patrones de precipitaciones (y las condiciones de inundación) en el futuro a escala regional. Siga las preguntas de sondeo del cuadro 1.3 para describir el ritmo de cambio. Asigne una puntuación superior a 1 si las tendencias son crecientes (es decir, se espera que la región experimente lluvias más intensas en el futuro y, por tanto, un mayor riesgo de inundaciones), e inferior a 1 en caso de que se prevean condiciones climáticas más suaves.  </a:t>
            </a:r>
          </a:p>
          <a:p>
            <a:pPr marL="144000" indent="-144000" algn="l">
              <a:spcAft>
                <a:spcPts val="600"/>
              </a:spcAft>
              <a:buSzPct val="100000"/>
              <a:buFont typeface="+mj-lt"/>
              <a:buAutoNum type="arabicPeriod"/>
            </a:pPr>
            <a:r>
              <a:rPr lang="es-ES" sz="1100" b="0">
                <a:solidFill>
                  <a:schemeClr val="bg1"/>
                </a:solidFill>
                <a:latin typeface="+mn-lt"/>
              </a:rPr>
              <a:t>El nivel de exposición actualizado (que refleja las condiciones climáticas futuras) se calculará automáticamente para ambos peligros. La puntuación máxima de la exposición (actual y futura) se transferirá al paso 3 para que se tenga en cuenta en la evaluación de la vulnerabilidad. </a:t>
            </a:r>
          </a:p>
        </xdr:txBody>
      </xdr:sp>
      <xdr:grpSp>
        <xdr:nvGrpSpPr>
          <xdr:cNvPr id="64" name="Group 5">
            <a:extLst>
              <a:ext uri="{FF2B5EF4-FFF2-40B4-BE49-F238E27FC236}">
                <a16:creationId xmlns:a16="http://schemas.microsoft.com/office/drawing/2014/main" id="{5EB9B729-D736-4F2D-ACC0-248D2D5869F9}"/>
              </a:ext>
            </a:extLst>
          </xdr:cNvPr>
          <xdr:cNvGrpSpPr/>
        </xdr:nvGrpSpPr>
        <xdr:grpSpPr>
          <a:xfrm>
            <a:off x="168459" y="379876"/>
            <a:ext cx="431173" cy="435489"/>
            <a:chOff x="1238250" y="942975"/>
            <a:chExt cx="533400" cy="533400"/>
          </a:xfrm>
        </xdr:grpSpPr>
        <xdr:sp macro="" textlink="">
          <xdr:nvSpPr>
            <xdr:cNvPr id="65" name="Rectangle: Rounded Corners 9">
              <a:hlinkClick xmlns:r="http://schemas.openxmlformats.org/officeDocument/2006/relationships" r:id="rId2"/>
              <a:extLst>
                <a:ext uri="{FF2B5EF4-FFF2-40B4-BE49-F238E27FC236}">
                  <a16:creationId xmlns:a16="http://schemas.microsoft.com/office/drawing/2014/main" id="{D7352433-950F-84F4-32A5-AFF28ED2A8E9}"/>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6" name="Graphic 11" descr="Home with solid fill">
              <a:hlinkClick xmlns:r="http://schemas.openxmlformats.org/officeDocument/2006/relationships" r:id="rId2"/>
              <a:extLst>
                <a:ext uri="{FF2B5EF4-FFF2-40B4-BE49-F238E27FC236}">
                  <a16:creationId xmlns:a16="http://schemas.microsoft.com/office/drawing/2014/main" id="{B667EBAA-07BE-319A-E19C-35E654DE2FE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rcRect/>
            <a:stretch/>
          </xdr:blipFill>
          <xdr:spPr>
            <a:xfrm>
              <a:off x="1309688" y="1014413"/>
              <a:ext cx="390525" cy="390525"/>
            </a:xfrm>
            <a:prstGeom prst="rect">
              <a:avLst/>
            </a:prstGeom>
          </xdr:spPr>
        </xdr:pic>
      </xdr:grpSp>
      <xdr:sp macro="" textlink="">
        <xdr:nvSpPr>
          <xdr:cNvPr id="70" name="TextBox 17">
            <a:extLst>
              <a:ext uri="{FF2B5EF4-FFF2-40B4-BE49-F238E27FC236}">
                <a16:creationId xmlns:a16="http://schemas.microsoft.com/office/drawing/2014/main" id="{58C9F9FC-235C-4F0D-92A5-927AEC99400B}"/>
              </a:ext>
            </a:extLst>
          </xdr:cNvPr>
          <xdr:cNvSpPr txBox="1"/>
        </xdr:nvSpPr>
        <xdr:spPr>
          <a:xfrm>
            <a:off x="568658" y="13454512"/>
            <a:ext cx="1275455" cy="593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1050" b="1" i="0" u="none" strike="noStrike" baseline="0">
                <a:solidFill>
                  <a:schemeClr val="bg1"/>
                </a:solidFill>
                <a:latin typeface="+mn-lt"/>
                <a:ea typeface="+mn-ea"/>
                <a:cs typeface="+mn-cs"/>
              </a:rPr>
              <a:t>DEFINICIÓN DE NIVEL DE EXPOSICIÓN</a:t>
            </a:r>
          </a:p>
        </xdr:txBody>
      </xdr:sp>
      <xdr:pic>
        <xdr:nvPicPr>
          <xdr:cNvPr id="71" name="Picture 18">
            <a:extLst>
              <a:ext uri="{FF2B5EF4-FFF2-40B4-BE49-F238E27FC236}">
                <a16:creationId xmlns:a16="http://schemas.microsoft.com/office/drawing/2014/main" id="{126842B8-26A6-0289-8937-97F28EB408C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121643" y="14115105"/>
            <a:ext cx="2559291" cy="2674987"/>
          </a:xfrm>
          <a:prstGeom prst="rect">
            <a:avLst/>
          </a:prstGeom>
        </xdr:spPr>
      </xdr:pic>
    </xdr:grpSp>
    <xdr:clientData/>
  </xdr:twoCellAnchor>
  <xdr:twoCellAnchor>
    <xdr:from>
      <xdr:col>0</xdr:col>
      <xdr:colOff>1810295</xdr:colOff>
      <xdr:row>0</xdr:row>
      <xdr:rowOff>163711</xdr:rowOff>
    </xdr:from>
    <xdr:to>
      <xdr:col>0</xdr:col>
      <xdr:colOff>2240753</xdr:colOff>
      <xdr:row>2</xdr:row>
      <xdr:rowOff>3429</xdr:rowOff>
    </xdr:to>
    <xdr:grpSp>
      <xdr:nvGrpSpPr>
        <xdr:cNvPr id="14" name="Group 13">
          <a:hlinkClick xmlns:r="http://schemas.openxmlformats.org/officeDocument/2006/relationships" r:id="rId6"/>
          <a:extLst>
            <a:ext uri="{FF2B5EF4-FFF2-40B4-BE49-F238E27FC236}">
              <a16:creationId xmlns:a16="http://schemas.microsoft.com/office/drawing/2014/main" id="{FF29922C-7700-B537-1F7C-7939A869E8D4}"/>
            </a:ext>
          </a:extLst>
        </xdr:cNvPr>
        <xdr:cNvGrpSpPr/>
      </xdr:nvGrpSpPr>
      <xdr:grpSpPr>
        <a:xfrm>
          <a:off x="1810295" y="163711"/>
          <a:ext cx="430458" cy="456042"/>
          <a:chOff x="1810295" y="163711"/>
          <a:chExt cx="430458" cy="464796"/>
        </a:xfrm>
      </xdr:grpSpPr>
      <xdr:sp macro="" textlink="">
        <xdr:nvSpPr>
          <xdr:cNvPr id="6" name="Rectangle: Rounded Corners 12">
            <a:extLst>
              <a:ext uri="{FF2B5EF4-FFF2-40B4-BE49-F238E27FC236}">
                <a16:creationId xmlns:a16="http://schemas.microsoft.com/office/drawing/2014/main" id="{AF16D017-CA2A-9E3B-A5CA-2732C36EE45A}"/>
              </a:ext>
            </a:extLst>
          </xdr:cNvPr>
          <xdr:cNvSpPr/>
        </xdr:nvSpPr>
        <xdr:spPr>
          <a:xfrm>
            <a:off x="1810295" y="163711"/>
            <a:ext cx="430458" cy="464796"/>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Arrow: Right 13">
            <a:extLst>
              <a:ext uri="{FF2B5EF4-FFF2-40B4-BE49-F238E27FC236}">
                <a16:creationId xmlns:a16="http://schemas.microsoft.com/office/drawing/2014/main" id="{324D87BA-C6C3-D1C6-789D-28EC4A5EB311}"/>
              </a:ext>
            </a:extLst>
          </xdr:cNvPr>
          <xdr:cNvSpPr/>
        </xdr:nvSpPr>
        <xdr:spPr>
          <a:xfrm>
            <a:off x="1901415" y="262100"/>
            <a:ext cx="248218" cy="26801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2307</xdr:rowOff>
    </xdr:from>
    <xdr:to>
      <xdr:col>0</xdr:col>
      <xdr:colOff>2779526</xdr:colOff>
      <xdr:row>49</xdr:row>
      <xdr:rowOff>122464</xdr:rowOff>
    </xdr:to>
    <xdr:sp macro="" textlink="">
      <xdr:nvSpPr>
        <xdr:cNvPr id="2" name="Rectangle 6">
          <a:extLst>
            <a:ext uri="{FF2B5EF4-FFF2-40B4-BE49-F238E27FC236}">
              <a16:creationId xmlns:a16="http://schemas.microsoft.com/office/drawing/2014/main" id="{694A8CF8-431E-4DF3-8DF5-3A83D790C5E7}"/>
            </a:ext>
          </a:extLst>
        </xdr:cNvPr>
        <xdr:cNvSpPr/>
      </xdr:nvSpPr>
      <xdr:spPr>
        <a:xfrm>
          <a:off x="0" y="2307"/>
          <a:ext cx="2779526" cy="23701336"/>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147257</xdr:colOff>
      <xdr:row>2</xdr:row>
      <xdr:rowOff>474013</xdr:rowOff>
    </xdr:from>
    <xdr:ext cx="2287678" cy="19209489"/>
    <xdr:sp macro="" textlink="">
      <xdr:nvSpPr>
        <xdr:cNvPr id="3" name="TextBox 7">
          <a:extLst>
            <a:ext uri="{FF2B5EF4-FFF2-40B4-BE49-F238E27FC236}">
              <a16:creationId xmlns:a16="http://schemas.microsoft.com/office/drawing/2014/main" id="{A8732966-FE64-4065-AEEB-EB0D9BD696C7}"/>
            </a:ext>
          </a:extLst>
        </xdr:cNvPr>
        <xdr:cNvSpPr txBox="1"/>
      </xdr:nvSpPr>
      <xdr:spPr>
        <a:xfrm>
          <a:off x="147257" y="923049"/>
          <a:ext cx="2287678" cy="192094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s-ES" sz="1100" b="1" i="0" baseline="0">
              <a:solidFill>
                <a:schemeClr val="bg1"/>
              </a:solidFill>
              <a:effectLst/>
              <a:latin typeface="+mn-lt"/>
              <a:ea typeface="+mn-ea"/>
              <a:cs typeface="+mn-cs"/>
            </a:rPr>
            <a:t>Instrucciones</a:t>
          </a:r>
        </a:p>
        <a:p>
          <a:pPr eaLnBrk="1" fontAlgn="auto" latinLnBrk="0" hangingPunct="1"/>
          <a:r>
            <a:rPr lang="es-ES" sz="1100" b="0">
              <a:solidFill>
                <a:schemeClr val="bg1"/>
              </a:solidFill>
              <a:effectLst/>
              <a:latin typeface="+mn-lt"/>
              <a:ea typeface="+mn-ea"/>
              <a:cs typeface="+mn-cs"/>
            </a:rPr>
            <a:t>El objetivo de este paso es ayudar a los usuarios a evaluar la sensibilidad de los distintos componentes del edificio a las inundaciones y a los peligros relacionados con el suelo.</a:t>
          </a:r>
        </a:p>
        <a:p>
          <a:pPr eaLnBrk="1" fontAlgn="auto" latinLnBrk="0" hangingPunct="1"/>
          <a:endParaRPr/>
        </a:p>
        <a:p>
          <a:pPr eaLnBrk="1" fontAlgn="auto" latinLnBrk="0" hangingPunct="1"/>
          <a:r>
            <a:rPr lang="es-ES" sz="1100" b="0">
              <a:solidFill>
                <a:schemeClr val="bg1"/>
              </a:solidFill>
              <a:effectLst/>
              <a:latin typeface="+mn-lt"/>
              <a:ea typeface="+mn-ea"/>
              <a:cs typeface="+mn-cs"/>
            </a:rPr>
            <a:t>1. </a:t>
          </a:r>
          <a:r>
            <a:rPr lang="es-ES" sz="1100">
              <a:solidFill>
                <a:schemeClr val="bg1"/>
              </a:solidFill>
              <a:effectLst/>
              <a:latin typeface="+mn-lt"/>
              <a:ea typeface="+mn-ea"/>
              <a:cs typeface="+mn-cs"/>
            </a:rPr>
            <a:t>Empiece seleccionando el </a:t>
          </a:r>
          <a:r>
            <a:rPr lang="es-ES" sz="1100" b="1">
              <a:solidFill>
                <a:schemeClr val="bg1"/>
              </a:solidFill>
              <a:effectLst/>
              <a:latin typeface="+mn-lt"/>
              <a:ea typeface="+mn-ea"/>
              <a:cs typeface="+mn-cs"/>
            </a:rPr>
            <a:t>tipo de edificio para el que se realiza la evaluación. </a:t>
          </a:r>
        </a:p>
        <a:p>
          <a:pPr eaLnBrk="1" fontAlgn="auto" latinLnBrk="0" hangingPunct="1"/>
          <a:r>
            <a:rPr lang="es-ES" sz="1100" b="1">
              <a:solidFill>
                <a:schemeClr val="bg1"/>
              </a:solidFill>
              <a:effectLst/>
              <a:latin typeface="+mn-lt"/>
              <a:ea typeface="+mn-ea"/>
              <a:cs typeface="+mn-cs"/>
            </a:rPr>
            <a:t>____________________________</a:t>
          </a:r>
        </a:p>
        <a:p>
          <a:pPr eaLnBrk="1" fontAlgn="auto" latinLnBrk="0" hangingPunct="1"/>
          <a:r>
            <a:rPr lang="es-ES" sz="1100" b="1">
              <a:solidFill>
                <a:schemeClr val="bg1"/>
              </a:solidFill>
              <a:effectLst/>
              <a:latin typeface="+mn-lt"/>
              <a:ea typeface="+mn-ea"/>
              <a:cs typeface="+mn-cs"/>
            </a:rPr>
            <a:t>EVALUACIÓN SIMPLIFICADA
</a:t>
          </a:r>
        </a:p>
        <a:p>
          <a:pPr eaLnBrk="1" fontAlgn="auto" latinLnBrk="0" hangingPunct="1"/>
          <a:r>
            <a:rPr lang="es-ES" sz="1100" b="1" baseline="0">
              <a:solidFill>
                <a:schemeClr val="bg1"/>
              </a:solidFill>
              <a:effectLst/>
              <a:latin typeface="+mn-lt"/>
              <a:ea typeface="+mn-ea"/>
              <a:cs typeface="+mn-cs"/>
            </a:rPr>
            <a:t>(realizada si el edificio es una vivienda/oficina/tienda de tamaño pequeño)</a:t>
          </a:r>
        </a:p>
        <a:p>
          <a:pPr eaLnBrk="1" fontAlgn="auto" latinLnBrk="0" hangingPunct="1"/>
          <a:endParaRPr/>
        </a:p>
        <a:p>
          <a:pPr eaLnBrk="1" fontAlgn="auto" latinLnBrk="0" hangingPunct="1"/>
          <a:r>
            <a:rPr lang="es-ES" sz="1100" b="0" baseline="0">
              <a:solidFill>
                <a:schemeClr val="bg1"/>
              </a:solidFill>
              <a:effectLst/>
              <a:latin typeface="+mn-lt"/>
              <a:ea typeface="+mn-ea"/>
              <a:cs typeface="+mn-cs"/>
            </a:rPr>
            <a:t>1. </a:t>
          </a:r>
          <a:r>
            <a:rPr lang="es-ES" sz="1100" b="1">
              <a:solidFill>
                <a:schemeClr val="bg1"/>
              </a:solidFill>
              <a:effectLst/>
              <a:latin typeface="+mn-lt"/>
              <a:ea typeface="+mn-ea"/>
              <a:cs typeface="+mn-cs"/>
            </a:rPr>
            <a:t>Atribuya N/A a las celdas de color gris</a:t>
          </a:r>
          <a:r>
            <a:rPr lang="es-ES" sz="1100">
              <a:solidFill>
                <a:schemeClr val="bg1"/>
              </a:solidFill>
              <a:effectLst/>
              <a:latin typeface="+mn-lt"/>
              <a:ea typeface="+mn-ea"/>
              <a:cs typeface="+mn-cs"/>
            </a:rPr>
            <a:t>: use el menú desplegable de la columna D titulada «SELECCIÓN» para consignar «N/A» en todas las celdas de color gris.</a:t>
          </a:r>
        </a:p>
        <a:p>
          <a:pPr eaLnBrk="1" fontAlgn="auto" latinLnBrk="0" hangingPunct="1"/>
          <a:endParaRPr/>
        </a:p>
        <a:p>
          <a:pPr eaLnBrk="1" fontAlgn="auto" latinLnBrk="0" hangingPunct="1"/>
          <a:r>
            <a:rPr lang="es-ES" sz="1100">
              <a:solidFill>
                <a:schemeClr val="bg1"/>
              </a:solidFill>
              <a:effectLst/>
              <a:latin typeface="+mn-lt"/>
              <a:ea typeface="+mn-ea"/>
              <a:cs typeface="+mn-cs"/>
            </a:rPr>
            <a:t>2. </a:t>
          </a:r>
          <a:r>
            <a:rPr lang="es-ES" sz="1100" b="1">
              <a:solidFill>
                <a:schemeClr val="bg1"/>
              </a:solidFill>
              <a:effectLst/>
              <a:latin typeface="+mn-lt"/>
              <a:ea typeface="+mn-ea"/>
              <a:cs typeface="+mn-cs"/>
            </a:rPr>
            <a:t>Responda a las preguntas sobre olas de calor/incendios forestales</a:t>
          </a:r>
          <a:r>
            <a:rPr lang="es-ES" sz="1100">
              <a:solidFill>
                <a:schemeClr val="bg1"/>
              </a:solidFill>
              <a:effectLst/>
              <a:latin typeface="+mn-lt"/>
              <a:ea typeface="+mn-ea"/>
              <a:cs typeface="+mn-cs"/>
            </a:rPr>
            <a:t>: responda a las preguntas P2.1 a P2.4 asignando una puntuación adecuada en las celdas de la fila 13. En caso de evaluaciones simplificadas, deje vacías las filas siguientes</a:t>
          </a:r>
          <a:r>
            <a:rPr lang="es-ES" sz="1100" baseline="0">
              <a:solidFill>
                <a:schemeClr val="bg1"/>
              </a:solidFill>
              <a:effectLst/>
              <a:latin typeface="+mn-lt"/>
              <a:ea typeface="+mn-ea"/>
              <a:cs typeface="+mn-cs"/>
            </a:rPr>
            <a:t>.</a:t>
          </a:r>
        </a:p>
        <a:p>
          <a:pPr eaLnBrk="1" fontAlgn="auto" latinLnBrk="0" hangingPunct="1"/>
          <a:endParaRPr/>
        </a:p>
        <a:p>
          <a:pPr eaLnBrk="1" fontAlgn="auto" latinLnBrk="0" hangingPunct="1"/>
          <a:r>
            <a:rPr lang="es-ES" sz="1100" b="1">
              <a:solidFill>
                <a:schemeClr val="bg1"/>
              </a:solidFill>
              <a:effectLst/>
              <a:latin typeface="+mn-lt"/>
              <a:ea typeface="+mn-ea"/>
              <a:cs typeface="+mn-cs"/>
            </a:rPr>
            <a:t>3. Compruebe la puntuación preliminar de sensibilidad:</a:t>
          </a:r>
          <a:r>
            <a:rPr lang="es-ES" sz="1100">
              <a:solidFill>
                <a:schemeClr val="bg1"/>
              </a:solidFill>
              <a:effectLst/>
              <a:latin typeface="+mn-lt"/>
              <a:ea typeface="+mn-ea"/>
              <a:cs typeface="+mn-cs"/>
            </a:rPr>
            <a:t> la sensibilidad preliminar del edificio a las inundaciones y a los peligros relacionados con el suelo aparecerá automáticamente en la columna K titulada «Puntuación media de sensibilidad».</a:t>
          </a:r>
        </a:p>
        <a:p>
          <a:pPr eaLnBrk="1" fontAlgn="auto" latinLnBrk="0" hangingPunct="1"/>
          <a:endParaRPr/>
        </a:p>
        <a:p>
          <a:pPr eaLnBrk="1" fontAlgn="auto" latinLnBrk="0" hangingPunct="1"/>
          <a:r>
            <a:rPr lang="es-ES" sz="1100" b="1">
              <a:solidFill>
                <a:schemeClr val="bg1"/>
              </a:solidFill>
              <a:effectLst/>
              <a:latin typeface="+mn-lt"/>
              <a:ea typeface="+mn-ea"/>
              <a:cs typeface="+mn-cs"/>
            </a:rPr>
            <a:t>4. Evalúe la capacidad de adaptación</a:t>
          </a:r>
          <a:r>
            <a:rPr lang="es-ES" sz="1100">
              <a:solidFill>
                <a:schemeClr val="bg1"/>
              </a:solidFill>
              <a:effectLst/>
              <a:latin typeface="+mn-lt"/>
              <a:ea typeface="+mn-ea"/>
              <a:cs typeface="+mn-cs"/>
            </a:rPr>
            <a:t>: responda a las preguntas P2.5 a P2.7 para evaluar la «capacidad de adaptación» del edificio a los peligros mencionados (es decir, su capacidad inherente para mitigar daños y recuperarse con rapidez). Una puntuación de capacidad de adaptación distinta de cero reducirá automáticamente la sensibilidad del edificio, lo que </a:t>
          </a:r>
          <a:r>
            <a:rPr lang="es-ES" sz="1100" baseline="0">
              <a:solidFill>
                <a:schemeClr val="bg1"/>
              </a:solidFill>
              <a:effectLst/>
              <a:latin typeface="+mn-lt"/>
              <a:ea typeface="+mn-ea"/>
              <a:cs typeface="+mn-cs"/>
            </a:rPr>
            <a:t> se presentará </a:t>
          </a:r>
          <a:r>
            <a:rPr lang="es-ES" sz="1100">
              <a:solidFill>
                <a:schemeClr val="bg1"/>
              </a:solidFill>
              <a:effectLst/>
              <a:latin typeface="+mn-lt"/>
              <a:ea typeface="+mn-ea"/>
              <a:cs typeface="+mn-cs"/>
            </a:rPr>
            <a:t>en la columna R titulada</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«Puntuación final de sensibilidad» </a:t>
          </a:r>
          <a:r>
            <a:rPr lang="es-ES" sz="1100" baseline="0">
              <a:solidFill>
                <a:schemeClr val="bg1"/>
              </a:solidFill>
              <a:effectLst/>
              <a:latin typeface="+mn-lt"/>
              <a:ea typeface="+mn-ea"/>
              <a:cs typeface="+mn-cs"/>
            </a:rPr>
            <a:t>de la fila 13.</a:t>
          </a:r>
        </a:p>
        <a:p>
          <a:pPr eaLnBrk="1" fontAlgn="auto" latinLnBrk="0" hangingPunct="1"/>
          <a:endParaRPr/>
        </a:p>
        <a:p>
          <a:pPr eaLnBrk="1" fontAlgn="auto" latinLnBrk="0" hangingPunct="1"/>
          <a:r>
            <a:rPr lang="es-ES" sz="1100">
              <a:solidFill>
                <a:schemeClr val="bg1"/>
              </a:solidFill>
              <a:effectLst/>
              <a:latin typeface="+mn-lt"/>
              <a:ea typeface="+mn-ea"/>
              <a:cs typeface="+mn-cs"/>
            </a:rPr>
            <a:t>______________________________</a:t>
          </a:r>
        </a:p>
        <a:p>
          <a:pPr eaLnBrk="1" fontAlgn="auto" latinLnBrk="0" hangingPunct="1"/>
          <a:endParaRPr/>
        </a:p>
        <a:p>
          <a:pPr eaLnBrk="1" fontAlgn="auto" latinLnBrk="0" hangingPunct="1"/>
          <a:r>
            <a:rPr lang="es-ES" sz="1100" b="1" baseline="0">
              <a:solidFill>
                <a:schemeClr val="bg1"/>
              </a:solidFill>
              <a:effectLst/>
              <a:latin typeface="+mn-lt"/>
              <a:ea typeface="+mn-ea"/>
              <a:cs typeface="+mn-cs"/>
            </a:rPr>
            <a:t>EVALUACIÓN MULTICOMPONENTE </a:t>
          </a:r>
          <a:r>
            <a:rPr lang="es-ES" baseline="0">
              <a:solidFill>
                <a:schemeClr val="bg1"/>
              </a:solidFill>
            </a:rPr>
            <a:t>(para todas las demás instalaciones y viviendas de mayor tamaño)</a:t>
          </a:r>
        </a:p>
        <a:p>
          <a:pPr eaLnBrk="1" fontAlgn="auto" latinLnBrk="0" hangingPunct="1"/>
          <a:endParaRPr/>
        </a:p>
        <a:p>
          <a:pPr eaLnBrk="1" fontAlgn="auto" latinLnBrk="0" hangingPunct="1"/>
          <a:r>
            <a:rPr lang="es-ES" sz="1100" baseline="0">
              <a:solidFill>
                <a:schemeClr val="bg1"/>
              </a:solidFill>
              <a:effectLst/>
              <a:latin typeface="+mn-lt"/>
              <a:ea typeface="+mn-ea"/>
              <a:cs typeface="+mn-cs"/>
            </a:rPr>
            <a:t>1. </a:t>
          </a:r>
          <a:r>
            <a:rPr lang="es-ES" sz="1100" b="1">
              <a:solidFill>
                <a:schemeClr val="bg1"/>
              </a:solidFill>
              <a:effectLst/>
              <a:latin typeface="+mn-lt"/>
              <a:ea typeface="+mn-ea"/>
              <a:cs typeface="+mn-cs"/>
            </a:rPr>
            <a:t>Defina los componentes clave del edificio</a:t>
          </a:r>
          <a:r>
            <a:rPr lang="es-ES" sz="1100">
              <a:solidFill>
                <a:schemeClr val="bg1"/>
              </a:solidFill>
              <a:effectLst/>
              <a:latin typeface="+mn-lt"/>
              <a:ea typeface="+mn-ea"/>
              <a:cs typeface="+mn-cs"/>
            </a:rPr>
            <a:t>: use el menú desplegable para seleccionar qué componentes de la columna C son relevantes para el proyecto. Desactive los que no lo sean seleccionando «N/A».</a:t>
          </a:r>
        </a:p>
        <a:p>
          <a:pPr eaLnBrk="1" fontAlgn="auto" latinLnBrk="0" hangingPunct="1"/>
          <a:endParaRPr/>
        </a:p>
        <a:p>
          <a:pPr eaLnBrk="1" fontAlgn="auto" latinLnBrk="0" hangingPunct="1"/>
          <a:r>
            <a:rPr lang="es-ES" sz="1100" b="1">
              <a:solidFill>
                <a:schemeClr val="bg1"/>
              </a:solidFill>
              <a:effectLst/>
              <a:latin typeface="+mn-lt"/>
              <a:ea typeface="+mn-ea"/>
              <a:cs typeface="+mn-cs"/>
            </a:rPr>
            <a:t>2. Responda a las preguntas sobre inundaciones y peligros relacionados con el suelo</a:t>
          </a:r>
          <a:r>
            <a:rPr lang="es-ES" sz="1100">
              <a:solidFill>
                <a:schemeClr val="bg1"/>
              </a:solidFill>
              <a:effectLst/>
              <a:latin typeface="+mn-lt"/>
              <a:ea typeface="+mn-ea"/>
              <a:cs typeface="+mn-cs"/>
            </a:rPr>
            <a:t>: responda a las preguntas P2.1 a P2.4 asignando una puntuación adecuada en las celdas de las filas 14 y siguientes. Deje las celdas de la fila 13 en blanco, ya que están reservadas para la evaluación de componentes individuales.</a:t>
          </a:r>
        </a:p>
        <a:p>
          <a:pPr eaLnBrk="1" fontAlgn="auto" latinLnBrk="0" hangingPunct="1"/>
          <a:endParaRPr/>
        </a:p>
        <a:p>
          <a:pPr eaLnBrk="1" fontAlgn="auto" latinLnBrk="0" hangingPunct="1"/>
          <a:r>
            <a:rPr lang="es-ES" sz="1100" b="1">
              <a:solidFill>
                <a:schemeClr val="bg1"/>
              </a:solidFill>
              <a:effectLst/>
              <a:latin typeface="+mn-lt"/>
              <a:ea typeface="+mn-ea"/>
              <a:cs typeface="+mn-cs"/>
            </a:rPr>
            <a:t>3. Compruebe la puntuación preliminar de sensibilidad:</a:t>
          </a:r>
          <a:r>
            <a:rPr lang="es-ES" sz="1100">
              <a:solidFill>
                <a:schemeClr val="bg1"/>
              </a:solidFill>
              <a:effectLst/>
              <a:latin typeface="+mn-lt"/>
              <a:ea typeface="+mn-ea"/>
              <a:cs typeface="+mn-cs"/>
            </a:rPr>
            <a:t> La puntuación de sensibilidad de cada componente del edificio a inundaciones y peligros relacionados con el suelo aparecerá automáticamente en la columna R titulada «Puntuación media de sensibilidad» (filas 14 y siguientes).</a:t>
          </a:r>
        </a:p>
        <a:p>
          <a:pPr eaLnBrk="1" fontAlgn="auto" latinLnBrk="0" hangingPunct="1"/>
          <a:endParaRPr/>
        </a:p>
        <a:p>
          <a:pPr eaLnBrk="1" fontAlgn="auto" latinLnBrk="0" hangingPunct="1"/>
          <a:r>
            <a:rPr lang="es-ES" sz="1100" b="1">
              <a:solidFill>
                <a:schemeClr val="bg1"/>
              </a:solidFill>
              <a:effectLst/>
              <a:latin typeface="+mn-lt"/>
              <a:ea typeface="+mn-ea"/>
              <a:cs typeface="+mn-cs"/>
            </a:rPr>
            <a:t>4.</a:t>
          </a:r>
          <a:r>
            <a:rPr lang="es-ES" sz="1100" b="1" baseline="0">
              <a:solidFill>
                <a:schemeClr val="bg1"/>
              </a:solidFill>
              <a:effectLst/>
              <a:latin typeface="+mn-lt"/>
              <a:ea typeface="+mn-ea"/>
              <a:cs typeface="+mn-cs"/>
            </a:rPr>
            <a:t> </a:t>
          </a:r>
          <a:r>
            <a:rPr lang="es-ES" sz="1100" b="1">
              <a:solidFill>
                <a:schemeClr val="bg1"/>
              </a:solidFill>
              <a:effectLst/>
              <a:latin typeface="+mn-lt"/>
              <a:ea typeface="+mn-ea"/>
              <a:cs typeface="+mn-cs"/>
            </a:rPr>
            <a:t>Evalúe la capacidad de adaptación</a:t>
          </a:r>
          <a:r>
            <a:rPr lang="es-ES" sz="1100">
              <a:solidFill>
                <a:schemeClr val="bg1"/>
              </a:solidFill>
              <a:effectLst/>
              <a:latin typeface="+mn-lt"/>
              <a:ea typeface="+mn-ea"/>
              <a:cs typeface="+mn-cs"/>
            </a:rPr>
            <a:t>: responda a las preguntas P2.5 a P2.7 para determinar la capacidad de adaptación de cada componente al calor extremo y a los incendios forestales. Una puntuación de capacidad de adaptación distinta de cero reducirá automáticamente la sensibilidad del componente, lo que aparecerá en la columna R titulada «Puntuación final de sensibilidad» (filas 14 y siguientes).</a:t>
          </a:r>
        </a:p>
        <a:p>
          <a:pPr eaLnBrk="1" fontAlgn="auto" latinLnBrk="0" hangingPunct="1"/>
          <a:endParaRPr/>
        </a:p>
        <a:p>
          <a:pPr eaLnBrk="1" fontAlgn="auto" latinLnBrk="0" hangingPunct="1"/>
          <a:r>
            <a:rPr lang="es-ES" sz="1100" b="1">
              <a:solidFill>
                <a:schemeClr val="bg1"/>
              </a:solidFill>
              <a:effectLst/>
              <a:latin typeface="+mn-lt"/>
              <a:ea typeface="+mn-ea"/>
              <a:cs typeface="+mn-cs"/>
            </a:rPr>
            <a:t>5. Compruebe la puntuación final de sensibilidad</a:t>
          </a:r>
          <a:r>
            <a:rPr lang="es-ES" sz="1100">
              <a:solidFill>
                <a:schemeClr val="bg1"/>
              </a:solidFill>
              <a:effectLst/>
              <a:latin typeface="+mn-lt"/>
              <a:ea typeface="+mn-ea"/>
              <a:cs typeface="+mn-cs"/>
            </a:rPr>
            <a:t>: la puntuación final de sensibilidad de todos los componentes activos aparecerá en la columna</a:t>
          </a:r>
          <a:r>
            <a:rPr lang="es-ES" sz="1100" baseline="0">
              <a:solidFill>
                <a:schemeClr val="bg1"/>
              </a:solidFill>
              <a:effectLst/>
              <a:latin typeface="+mn-lt"/>
              <a:ea typeface="+mn-ea"/>
              <a:cs typeface="+mn-cs"/>
            </a:rPr>
            <a:t> R</a:t>
          </a:r>
          <a:r>
            <a:rPr lang="es-ES" sz="1100">
              <a:solidFill>
                <a:schemeClr val="bg1"/>
              </a:solidFill>
              <a:effectLst/>
              <a:latin typeface="+mn-lt"/>
              <a:ea typeface="+mn-ea"/>
              <a:cs typeface="+mn-cs"/>
            </a:rPr>
            <a:t> (en las celdas respectivas) y se transferirá automáticamente a la pestaña Water_Soil-Step 3.</a:t>
          </a:r>
        </a:p>
      </xdr:txBody>
    </xdr:sp>
    <xdr:clientData/>
  </xdr:oneCellAnchor>
  <xdr:twoCellAnchor editAs="oneCell">
    <xdr:from>
      <xdr:col>0</xdr:col>
      <xdr:colOff>156293</xdr:colOff>
      <xdr:row>1</xdr:row>
      <xdr:rowOff>3138</xdr:rowOff>
    </xdr:from>
    <xdr:to>
      <xdr:col>0</xdr:col>
      <xdr:colOff>586751</xdr:colOff>
      <xdr:row>2</xdr:row>
      <xdr:rowOff>186514</xdr:rowOff>
    </xdr:to>
    <xdr:grpSp>
      <xdr:nvGrpSpPr>
        <xdr:cNvPr id="4" name="Group 8">
          <a:extLst>
            <a:ext uri="{FF2B5EF4-FFF2-40B4-BE49-F238E27FC236}">
              <a16:creationId xmlns:a16="http://schemas.microsoft.com/office/drawing/2014/main" id="{2F5A9A5B-277E-4C03-84B2-09DE29FFACA9}"/>
            </a:ext>
          </a:extLst>
        </xdr:cNvPr>
        <xdr:cNvGrpSpPr/>
      </xdr:nvGrpSpPr>
      <xdr:grpSpPr>
        <a:xfrm>
          <a:off x="156293" y="193638"/>
          <a:ext cx="430458" cy="441912"/>
          <a:chOff x="1238250" y="942975"/>
          <a:chExt cx="533400" cy="533400"/>
        </a:xfrm>
      </xdr:grpSpPr>
      <xdr:sp macro="" textlink="">
        <xdr:nvSpPr>
          <xdr:cNvPr id="5" name="Rectangle: Rounded Corners 16">
            <a:hlinkClick xmlns:r="http://schemas.openxmlformats.org/officeDocument/2006/relationships" r:id="rId1"/>
            <a:extLst>
              <a:ext uri="{FF2B5EF4-FFF2-40B4-BE49-F238E27FC236}">
                <a16:creationId xmlns:a16="http://schemas.microsoft.com/office/drawing/2014/main" id="{DE8B575D-067C-4709-8BB6-9930F27E670C}"/>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 name="Graphic 17" descr="Home with solid fill">
            <a:hlinkClick xmlns:r="http://schemas.openxmlformats.org/officeDocument/2006/relationships" r:id="rId1"/>
            <a:extLst>
              <a:ext uri="{FF2B5EF4-FFF2-40B4-BE49-F238E27FC236}">
                <a16:creationId xmlns:a16="http://schemas.microsoft.com/office/drawing/2014/main" id="{CA569F01-5FD9-275E-AA82-1950892B0B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clientData/>
  </xdr:twoCellAnchor>
  <xdr:twoCellAnchor>
    <xdr:from>
      <xdr:col>0</xdr:col>
      <xdr:colOff>1864237</xdr:colOff>
      <xdr:row>1</xdr:row>
      <xdr:rowOff>3138</xdr:rowOff>
    </xdr:from>
    <xdr:to>
      <xdr:col>0</xdr:col>
      <xdr:colOff>2294695</xdr:colOff>
      <xdr:row>2</xdr:row>
      <xdr:rowOff>186514</xdr:rowOff>
    </xdr:to>
    <xdr:grpSp>
      <xdr:nvGrpSpPr>
        <xdr:cNvPr id="15" name="Group 14">
          <a:hlinkClick xmlns:r="http://schemas.openxmlformats.org/officeDocument/2006/relationships" r:id="rId4"/>
          <a:extLst>
            <a:ext uri="{FF2B5EF4-FFF2-40B4-BE49-F238E27FC236}">
              <a16:creationId xmlns:a16="http://schemas.microsoft.com/office/drawing/2014/main" id="{358561A0-4D32-834C-1290-84C97E40A726}"/>
            </a:ext>
          </a:extLst>
        </xdr:cNvPr>
        <xdr:cNvGrpSpPr/>
      </xdr:nvGrpSpPr>
      <xdr:grpSpPr>
        <a:xfrm>
          <a:off x="1864237" y="193638"/>
          <a:ext cx="430458" cy="441912"/>
          <a:chOff x="1864237" y="193638"/>
          <a:chExt cx="430458" cy="477785"/>
        </a:xfrm>
      </xdr:grpSpPr>
      <xdr:sp macro="" textlink="">
        <xdr:nvSpPr>
          <xdr:cNvPr id="8" name="Rectangle: Rounded Corners 12">
            <a:extLst>
              <a:ext uri="{FF2B5EF4-FFF2-40B4-BE49-F238E27FC236}">
                <a16:creationId xmlns:a16="http://schemas.microsoft.com/office/drawing/2014/main" id="{1061B3AA-18C4-4DF0-8890-81039BB249F9}"/>
              </a:ext>
            </a:extLst>
          </xdr:cNvPr>
          <xdr:cNvSpPr/>
        </xdr:nvSpPr>
        <xdr:spPr>
          <a:xfrm>
            <a:off x="1864237" y="193638"/>
            <a:ext cx="430458" cy="477785"/>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 name="Arrow: Right 13">
            <a:extLst>
              <a:ext uri="{FF2B5EF4-FFF2-40B4-BE49-F238E27FC236}">
                <a16:creationId xmlns:a16="http://schemas.microsoft.com/office/drawing/2014/main" id="{CFE22EA9-9BAE-A9FE-3F18-AF496C01B148}"/>
              </a:ext>
            </a:extLst>
          </xdr:cNvPr>
          <xdr:cNvSpPr/>
        </xdr:nvSpPr>
        <xdr:spPr>
          <a:xfrm>
            <a:off x="1955357" y="294776"/>
            <a:ext cx="248218" cy="27550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1244567</xdr:colOff>
      <xdr:row>1</xdr:row>
      <xdr:rowOff>3138</xdr:rowOff>
    </xdr:from>
    <xdr:to>
      <xdr:col>0</xdr:col>
      <xdr:colOff>1675025</xdr:colOff>
      <xdr:row>2</xdr:row>
      <xdr:rowOff>186514</xdr:rowOff>
    </xdr:to>
    <xdr:grpSp>
      <xdr:nvGrpSpPr>
        <xdr:cNvPr id="16" name="Group 15">
          <a:hlinkClick xmlns:r="http://schemas.openxmlformats.org/officeDocument/2006/relationships" r:id="rId5"/>
          <a:extLst>
            <a:ext uri="{FF2B5EF4-FFF2-40B4-BE49-F238E27FC236}">
              <a16:creationId xmlns:a16="http://schemas.microsoft.com/office/drawing/2014/main" id="{4D5B80D2-3156-AD0E-4D51-ED104E1E4FB0}"/>
            </a:ext>
          </a:extLst>
        </xdr:cNvPr>
        <xdr:cNvGrpSpPr/>
      </xdr:nvGrpSpPr>
      <xdr:grpSpPr>
        <a:xfrm>
          <a:off x="1244567" y="193638"/>
          <a:ext cx="430458" cy="441912"/>
          <a:chOff x="1244567" y="193638"/>
          <a:chExt cx="430458" cy="477785"/>
        </a:xfrm>
      </xdr:grpSpPr>
      <xdr:sp macro="" textlink="">
        <xdr:nvSpPr>
          <xdr:cNvPr id="10" name="Rectangle: Rounded Corners 14">
            <a:extLst>
              <a:ext uri="{FF2B5EF4-FFF2-40B4-BE49-F238E27FC236}">
                <a16:creationId xmlns:a16="http://schemas.microsoft.com/office/drawing/2014/main" id="{4BCF29AF-50F2-A30C-2F63-39BD5E32CCB3}"/>
              </a:ext>
            </a:extLst>
          </xdr:cNvPr>
          <xdr:cNvSpPr/>
        </xdr:nvSpPr>
        <xdr:spPr>
          <a:xfrm>
            <a:off x="1244567" y="193638"/>
            <a:ext cx="430458" cy="477785"/>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1" name="Arrow: Right 15">
            <a:extLst>
              <a:ext uri="{FF2B5EF4-FFF2-40B4-BE49-F238E27FC236}">
                <a16:creationId xmlns:a16="http://schemas.microsoft.com/office/drawing/2014/main" id="{747AC77E-2E25-E314-7414-26617EB7F51B}"/>
              </a:ext>
            </a:extLst>
          </xdr:cNvPr>
          <xdr:cNvSpPr/>
        </xdr:nvSpPr>
        <xdr:spPr>
          <a:xfrm rot="10800000">
            <a:off x="1335686" y="294776"/>
            <a:ext cx="248218" cy="27550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oneCellAnchor>
    <xdr:from>
      <xdr:col>0</xdr:col>
      <xdr:colOff>507449</xdr:colOff>
      <xdr:row>30</xdr:row>
      <xdr:rowOff>189457</xdr:rowOff>
    </xdr:from>
    <xdr:ext cx="1273341" cy="421141"/>
    <xdr:sp macro="" textlink="">
      <xdr:nvSpPr>
        <xdr:cNvPr id="12" name="TextBox 10">
          <a:extLst>
            <a:ext uri="{FF2B5EF4-FFF2-40B4-BE49-F238E27FC236}">
              <a16:creationId xmlns:a16="http://schemas.microsoft.com/office/drawing/2014/main" id="{3EC18350-3EA5-4F1C-BB08-4116F71A59DC}"/>
            </a:ext>
          </a:extLst>
        </xdr:cNvPr>
        <xdr:cNvSpPr txBox="1"/>
      </xdr:nvSpPr>
      <xdr:spPr>
        <a:xfrm>
          <a:off x="507449" y="20151136"/>
          <a:ext cx="1273341" cy="421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1050" b="1" i="0" u="none" strike="noStrike" baseline="0">
              <a:solidFill>
                <a:schemeClr val="bg1"/>
              </a:solidFill>
              <a:latin typeface="+mn-lt"/>
              <a:ea typeface="+mn-ea"/>
              <a:cs typeface="+mn-cs"/>
            </a:rPr>
            <a:t>DEFINICIÓN DE SENSIBILIDAD</a:t>
          </a:r>
        </a:p>
      </xdr:txBody>
    </xdr:sp>
    <xdr:clientData/>
  </xdr:oneCellAnchor>
  <xdr:twoCellAnchor editAs="oneCell">
    <xdr:from>
      <xdr:col>0</xdr:col>
      <xdr:colOff>51771</xdr:colOff>
      <xdr:row>33</xdr:row>
      <xdr:rowOff>148431</xdr:rowOff>
    </xdr:from>
    <xdr:to>
      <xdr:col>0</xdr:col>
      <xdr:colOff>2663419</xdr:colOff>
      <xdr:row>48</xdr:row>
      <xdr:rowOff>17318</xdr:rowOff>
    </xdr:to>
    <xdr:pic>
      <xdr:nvPicPr>
        <xdr:cNvPr id="13" name="Picture 11">
          <a:extLst>
            <a:ext uri="{FF2B5EF4-FFF2-40B4-BE49-F238E27FC236}">
              <a16:creationId xmlns:a16="http://schemas.microsoft.com/office/drawing/2014/main" id="{0F9E5587-5752-4803-B2FD-48ED2542D98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51771" y="20681610"/>
          <a:ext cx="2611648" cy="2726387"/>
        </a:xfrm>
        <a:prstGeom prst="rect">
          <a:avLst/>
        </a:prstGeom>
      </xdr:spPr>
    </xdr:pic>
    <xdr:clientData/>
  </xdr:twoCellAnchor>
  <xdr:twoCellAnchor>
    <xdr:from>
      <xdr:col>3</xdr:col>
      <xdr:colOff>623455</xdr:colOff>
      <xdr:row>8</xdr:row>
      <xdr:rowOff>427181</xdr:rowOff>
    </xdr:from>
    <xdr:to>
      <xdr:col>3</xdr:col>
      <xdr:colOff>796637</xdr:colOff>
      <xdr:row>9</xdr:row>
      <xdr:rowOff>342755</xdr:rowOff>
    </xdr:to>
    <xdr:sp macro="" textlink="">
      <xdr:nvSpPr>
        <xdr:cNvPr id="14" name="Βέλος: Κάτω 13">
          <a:extLst>
            <a:ext uri="{FF2B5EF4-FFF2-40B4-BE49-F238E27FC236}">
              <a16:creationId xmlns:a16="http://schemas.microsoft.com/office/drawing/2014/main" id="{885ADE5E-0728-4B22-9F27-52354290F35F}"/>
            </a:ext>
          </a:extLst>
        </xdr:cNvPr>
        <xdr:cNvSpPr/>
      </xdr:nvSpPr>
      <xdr:spPr>
        <a:xfrm>
          <a:off x="7259205" y="3570431"/>
          <a:ext cx="173182" cy="487074"/>
        </a:xfrm>
        <a:prstGeom prst="downArrow">
          <a:avLst/>
        </a:prstGeom>
        <a:solidFill>
          <a:srgbClr val="FFCCFF"/>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2791319</xdr:colOff>
      <xdr:row>26</xdr:row>
      <xdr:rowOff>34635</xdr:rowOff>
    </xdr:to>
    <xdr:grpSp>
      <xdr:nvGrpSpPr>
        <xdr:cNvPr id="2" name="Group 5">
          <a:extLst>
            <a:ext uri="{FF2B5EF4-FFF2-40B4-BE49-F238E27FC236}">
              <a16:creationId xmlns:a16="http://schemas.microsoft.com/office/drawing/2014/main" id="{E161ECE2-0990-4E54-8488-3A0F206A91AA}"/>
            </a:ext>
          </a:extLst>
        </xdr:cNvPr>
        <xdr:cNvGrpSpPr/>
      </xdr:nvGrpSpPr>
      <xdr:grpSpPr>
        <a:xfrm>
          <a:off x="0" y="0"/>
          <a:ext cx="2791319" cy="12702885"/>
          <a:chOff x="11907" y="199718"/>
          <a:chExt cx="2784141" cy="12414272"/>
        </a:xfrm>
      </xdr:grpSpPr>
      <xdr:sp macro="" textlink="">
        <xdr:nvSpPr>
          <xdr:cNvPr id="3" name="Rectangle 6">
            <a:extLst>
              <a:ext uri="{FF2B5EF4-FFF2-40B4-BE49-F238E27FC236}">
                <a16:creationId xmlns:a16="http://schemas.microsoft.com/office/drawing/2014/main" id="{E7E36284-25ED-7B09-EE7E-373E0984224D}"/>
              </a:ext>
            </a:extLst>
          </xdr:cNvPr>
          <xdr:cNvSpPr/>
        </xdr:nvSpPr>
        <xdr:spPr>
          <a:xfrm>
            <a:off x="11907" y="199718"/>
            <a:ext cx="2784141" cy="12414272"/>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 name="TextBox 7">
            <a:extLst>
              <a:ext uri="{FF2B5EF4-FFF2-40B4-BE49-F238E27FC236}">
                <a16:creationId xmlns:a16="http://schemas.microsoft.com/office/drawing/2014/main" id="{F14F8038-6EFF-43C0-E5A0-C3C8DAE3C9BD}"/>
              </a:ext>
            </a:extLst>
          </xdr:cNvPr>
          <xdr:cNvSpPr txBox="1"/>
        </xdr:nvSpPr>
        <xdr:spPr>
          <a:xfrm>
            <a:off x="159408" y="1101625"/>
            <a:ext cx="2291476" cy="4170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El objetivo de este paso es ayudar a los usuarios a identificar los componentes del edificio que tienen más probabilidades de sufrir daños en casos de inundaciones o corrimientos de tierras.</a:t>
            </a:r>
          </a:p>
          <a:p>
            <a:pPr marL="144000" indent="-144000" algn="l">
              <a:spcAft>
                <a:spcPts val="600"/>
              </a:spcAft>
              <a:buSzPct val="100000"/>
              <a:buFont typeface="+mj-lt"/>
              <a:buAutoNum type="arabicPeriod"/>
            </a:pPr>
            <a:r>
              <a:rPr lang="es-ES" sz="1100" b="0">
                <a:solidFill>
                  <a:schemeClr val="bg1"/>
                </a:solidFill>
                <a:latin typeface="+mn-lt"/>
              </a:rPr>
              <a:t>El riesgo de cada componente se obtiene</a:t>
            </a:r>
            <a:r>
              <a:rPr lang="es-ES" sz="1100" b="0" baseline="0">
                <a:solidFill>
                  <a:schemeClr val="bg1"/>
                </a:solidFill>
                <a:latin typeface="+mn-lt"/>
              </a:rPr>
              <a:t> </a:t>
            </a:r>
            <a:r>
              <a:rPr lang="es-ES" sz="1100" b="0">
                <a:solidFill>
                  <a:schemeClr val="bg1"/>
                </a:solidFill>
                <a:latin typeface="+mn-lt"/>
              </a:rPr>
              <a:t>automáticamente combinando las puntuaciones de sensibilidad y de exposición de los pasos anteriores. Los riesgos se comunican en un doble formato: usando una escala aritmética de [0-9] y una descripción cualitativa [bajo-medio-alto]. </a:t>
            </a:r>
          </a:p>
          <a:p>
            <a:pPr marL="144000" indent="-144000" algn="l">
              <a:spcAft>
                <a:spcPts val="600"/>
              </a:spcAft>
              <a:buSzPct val="100000"/>
              <a:buFont typeface="+mj-lt"/>
              <a:buAutoNum type="arabicPeriod"/>
            </a:pPr>
            <a:r>
              <a:rPr lang="es-ES" sz="1100" b="0">
                <a:solidFill>
                  <a:schemeClr val="bg1"/>
                </a:solidFill>
                <a:latin typeface="+mn-lt"/>
              </a:rPr>
              <a:t>Las puntuaciones de riesgo se transfieren automáticamente al paso 4 para que se tengan en cuenta en la selección de medidas de adaptación. </a:t>
            </a:r>
          </a:p>
        </xdr:txBody>
      </xdr:sp>
      <xdr:grpSp>
        <xdr:nvGrpSpPr>
          <xdr:cNvPr id="19" name="Group 8">
            <a:extLst>
              <a:ext uri="{FF2B5EF4-FFF2-40B4-BE49-F238E27FC236}">
                <a16:creationId xmlns:a16="http://schemas.microsoft.com/office/drawing/2014/main" id="{79AD055D-BA3F-8265-31EB-1A02E373A1F7}"/>
              </a:ext>
            </a:extLst>
          </xdr:cNvPr>
          <xdr:cNvGrpSpPr/>
        </xdr:nvGrpSpPr>
        <xdr:grpSpPr>
          <a:xfrm>
            <a:off x="168460" y="379876"/>
            <a:ext cx="431173" cy="435489"/>
            <a:chOff x="1238250" y="942975"/>
            <a:chExt cx="533400" cy="533400"/>
          </a:xfrm>
        </xdr:grpSpPr>
        <xdr:sp macro="" textlink="">
          <xdr:nvSpPr>
            <xdr:cNvPr id="20" name="Rectangle: Rounded Corners 16">
              <a:hlinkClick xmlns:r="http://schemas.openxmlformats.org/officeDocument/2006/relationships" r:id="rId1"/>
              <a:extLst>
                <a:ext uri="{FF2B5EF4-FFF2-40B4-BE49-F238E27FC236}">
                  <a16:creationId xmlns:a16="http://schemas.microsoft.com/office/drawing/2014/main" id="{032D906B-9939-B33F-A437-219241567117}"/>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21" name="Graphic 17" descr="Home with solid fill">
              <a:hlinkClick xmlns:r="http://schemas.openxmlformats.org/officeDocument/2006/relationships" r:id="rId1"/>
              <a:extLst>
                <a:ext uri="{FF2B5EF4-FFF2-40B4-BE49-F238E27FC236}">
                  <a16:creationId xmlns:a16="http://schemas.microsoft.com/office/drawing/2014/main" id="{4FE835FE-F8DE-10B0-87C8-7ACDED6577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22" name="Group 9">
            <a:extLst>
              <a:ext uri="{FF2B5EF4-FFF2-40B4-BE49-F238E27FC236}">
                <a16:creationId xmlns:a16="http://schemas.microsoft.com/office/drawing/2014/main" id="{307F3149-2D5F-1B51-6215-D00AB52F956C}"/>
              </a:ext>
            </a:extLst>
          </xdr:cNvPr>
          <xdr:cNvGrpSpPr/>
        </xdr:nvGrpSpPr>
        <xdr:grpSpPr>
          <a:xfrm>
            <a:off x="1258540" y="379876"/>
            <a:ext cx="1051872" cy="435489"/>
            <a:chOff x="1037919" y="109140"/>
            <a:chExt cx="1301261" cy="533400"/>
          </a:xfrm>
        </xdr:grpSpPr>
        <xdr:sp macro="" textlink="">
          <xdr:nvSpPr>
            <xdr:cNvPr id="23" name="Rectangle: Rounded Corners 12">
              <a:hlinkClick xmlns:r="http://schemas.openxmlformats.org/officeDocument/2006/relationships" r:id="rId4"/>
              <a:extLst>
                <a:ext uri="{FF2B5EF4-FFF2-40B4-BE49-F238E27FC236}">
                  <a16:creationId xmlns:a16="http://schemas.microsoft.com/office/drawing/2014/main" id="{30564027-70C4-FD43-651D-3B5F1574C222}"/>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4" name="Arrow: Right 13">
              <a:hlinkClick xmlns:r="http://schemas.openxmlformats.org/officeDocument/2006/relationships" r:id="rId4"/>
              <a:extLst>
                <a:ext uri="{FF2B5EF4-FFF2-40B4-BE49-F238E27FC236}">
                  <a16:creationId xmlns:a16="http://schemas.microsoft.com/office/drawing/2014/main" id="{1BE0CD47-BE1D-5755-1494-8F9EC37D7CC1}"/>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Rectangle: Rounded Corners 14">
              <a:hlinkClick xmlns:r="http://schemas.openxmlformats.org/officeDocument/2006/relationships" r:id="rId5"/>
              <a:extLst>
                <a:ext uri="{FF2B5EF4-FFF2-40B4-BE49-F238E27FC236}">
                  <a16:creationId xmlns:a16="http://schemas.microsoft.com/office/drawing/2014/main" id="{564D5591-E9EE-6989-FC14-8BA3F95E3F9C}"/>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6" name="Arrow: Right 15">
              <a:hlinkClick xmlns:r="http://schemas.openxmlformats.org/officeDocument/2006/relationships" r:id="rId5"/>
              <a:extLst>
                <a:ext uri="{FF2B5EF4-FFF2-40B4-BE49-F238E27FC236}">
                  <a16:creationId xmlns:a16="http://schemas.microsoft.com/office/drawing/2014/main" id="{86935C51-CDE1-C875-6C9A-D6D6E7B8DC08}"/>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27" name="TextBox 10">
            <a:extLst>
              <a:ext uri="{FF2B5EF4-FFF2-40B4-BE49-F238E27FC236}">
                <a16:creationId xmlns:a16="http://schemas.microsoft.com/office/drawing/2014/main" id="{426408E2-8F1C-97CC-E98D-E61F4B8470D9}"/>
              </a:ext>
            </a:extLst>
          </xdr:cNvPr>
          <xdr:cNvSpPr txBox="1"/>
        </xdr:nvSpPr>
        <xdr:spPr>
          <a:xfrm>
            <a:off x="652639" y="5490285"/>
            <a:ext cx="1275455" cy="469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DEFINICIÓN DE RIESGO</a:t>
            </a:r>
          </a:p>
        </xdr:txBody>
      </xdr:sp>
      <xdr:pic>
        <xdr:nvPicPr>
          <xdr:cNvPr id="28" name="Picture 11">
            <a:extLst>
              <a:ext uri="{FF2B5EF4-FFF2-40B4-BE49-F238E27FC236}">
                <a16:creationId xmlns:a16="http://schemas.microsoft.com/office/drawing/2014/main" id="{012D4717-EA19-3809-389F-0C8A943A587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61612" y="6027933"/>
            <a:ext cx="2498921" cy="3182949"/>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23626</xdr:colOff>
      <xdr:row>66</xdr:row>
      <xdr:rowOff>413245</xdr:rowOff>
    </xdr:to>
    <xdr:grpSp>
      <xdr:nvGrpSpPr>
        <xdr:cNvPr id="90" name="Group 16">
          <a:extLst>
            <a:ext uri="{FF2B5EF4-FFF2-40B4-BE49-F238E27FC236}">
              <a16:creationId xmlns:a16="http://schemas.microsoft.com/office/drawing/2014/main" id="{C78D64F8-4618-441B-80A0-5BDCA93AF04C}"/>
            </a:ext>
          </a:extLst>
        </xdr:cNvPr>
        <xdr:cNvGrpSpPr/>
      </xdr:nvGrpSpPr>
      <xdr:grpSpPr>
        <a:xfrm>
          <a:off x="0" y="0"/>
          <a:ext cx="2799483" cy="27042424"/>
          <a:chOff x="11907" y="199718"/>
          <a:chExt cx="2784141" cy="27452509"/>
        </a:xfrm>
      </xdr:grpSpPr>
      <xdr:sp macro="" textlink="">
        <xdr:nvSpPr>
          <xdr:cNvPr id="91" name="Rectangle 17">
            <a:extLst>
              <a:ext uri="{FF2B5EF4-FFF2-40B4-BE49-F238E27FC236}">
                <a16:creationId xmlns:a16="http://schemas.microsoft.com/office/drawing/2014/main" id="{496A6D73-07EC-2499-D326-E7C5B901E68A}"/>
              </a:ext>
            </a:extLst>
          </xdr:cNvPr>
          <xdr:cNvSpPr/>
        </xdr:nvSpPr>
        <xdr:spPr>
          <a:xfrm>
            <a:off x="11907" y="199718"/>
            <a:ext cx="2784141" cy="27452509"/>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2" name="TextBox 18">
            <a:extLst>
              <a:ext uri="{FF2B5EF4-FFF2-40B4-BE49-F238E27FC236}">
                <a16:creationId xmlns:a16="http://schemas.microsoft.com/office/drawing/2014/main" id="{18DDFDD3-B12A-EFFB-872B-CA4CA59F831A}"/>
              </a:ext>
            </a:extLst>
          </xdr:cNvPr>
          <xdr:cNvSpPr txBox="1"/>
        </xdr:nvSpPr>
        <xdr:spPr>
          <a:xfrm>
            <a:off x="159408" y="1101624"/>
            <a:ext cx="2291476" cy="14182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b="0" baseline="0">
                <a:solidFill>
                  <a:schemeClr val="bg1"/>
                </a:solidFill>
                <a:latin typeface="+mn-lt"/>
              </a:rPr>
              <a:t>El objetivo de este paso es informar a los usuarios sobre la variedad de medidas de adaptación que pueden utilizarse para la protección de los edificios frente al cambio climático</a:t>
            </a:r>
            <a:r>
              <a:rPr lang="es-ES" b="0">
                <a:solidFill>
                  <a:schemeClr val="bg1"/>
                </a:solidFill>
                <a:latin typeface="+mn-lt"/>
              </a:rPr>
              <a:t>, en concreto frente a</a:t>
            </a:r>
            <a:r>
              <a:rPr lang="es-ES" sz="1100" b="0">
                <a:solidFill>
                  <a:schemeClr val="bg1"/>
                </a:solidFill>
                <a:latin typeface="+mn-lt"/>
              </a:rPr>
              <a:t> inundaciones y peligros relacionados con el suelo. En el cuadro 4.2 figura una lista de medidas de adaptación. Cada medida de adaptación está vinculada</a:t>
            </a:r>
            <a:r>
              <a:rPr lang="es-ES" sz="1100" b="0" baseline="0">
                <a:solidFill>
                  <a:schemeClr val="bg1"/>
                </a:solidFill>
                <a:latin typeface="+mn-lt"/>
              </a:rPr>
              <a:t> </a:t>
            </a:r>
            <a:r>
              <a:rPr lang="es-ES" sz="1100" b="0">
                <a:solidFill>
                  <a:schemeClr val="bg1"/>
                </a:solidFill>
                <a:latin typeface="+mn-lt"/>
              </a:rPr>
              <a:t>a uno o varios de los componentes que se beneficiarán de su aplicación. Además, el cuadro proporciona una indicación del nivel de protección (bajo o alto) que puede aportar la medida de adaptación y una estimación indicativa del coste (caro o barato).</a:t>
            </a:r>
          </a:p>
          <a:p>
            <a:pPr marL="144000" indent="-144000" algn="l">
              <a:spcAft>
                <a:spcPts val="600"/>
              </a:spcAft>
              <a:buSzPct val="100000"/>
              <a:buFont typeface="+mj-lt"/>
              <a:buAutoNum type="arabicPeriod"/>
            </a:pPr>
            <a:r>
              <a:rPr lang="es-ES" sz="1100" b="0">
                <a:solidFill>
                  <a:schemeClr val="bg1"/>
                </a:solidFill>
                <a:latin typeface="+mn-lt"/>
              </a:rPr>
              <a:t>Consulte el cuadro 4.2 para elaborar una estrategia de adaptación específica para el edificio que reduzca su riesgo. Para facilitar la consulta, el</a:t>
            </a:r>
            <a:r>
              <a:rPr lang="es-ES" sz="1100" b="0" baseline="0">
                <a:solidFill>
                  <a:schemeClr val="bg1"/>
                </a:solidFill>
                <a:latin typeface="+mn-lt"/>
              </a:rPr>
              <a:t> riesgo de cada componente</a:t>
            </a:r>
            <a:r>
              <a:rPr lang="es-ES" sz="1100" b="0">
                <a:solidFill>
                  <a:schemeClr val="bg1"/>
                </a:solidFill>
                <a:latin typeface="+mn-lt"/>
              </a:rPr>
              <a:t> se transfiere aquí automáticamente del paso anterior. Seleccione las medidas que ofrezcan protección a </a:t>
            </a:r>
            <a:r>
              <a:rPr lang="es-ES" sz="1100" b="0" baseline="0">
                <a:solidFill>
                  <a:schemeClr val="bg1"/>
                </a:solidFill>
                <a:latin typeface="+mn-lt"/>
              </a:rPr>
              <a:t> </a:t>
            </a:r>
            <a:r>
              <a:rPr lang="es-ES" sz="1100" b="0">
                <a:solidFill>
                  <a:schemeClr val="bg1"/>
                </a:solidFill>
                <a:latin typeface="+mn-lt"/>
              </a:rPr>
              <a:t>componentes de riesgo</a:t>
            </a:r>
            <a:r>
              <a:rPr lang="es-ES" sz="1100" b="0" baseline="0">
                <a:solidFill>
                  <a:schemeClr val="bg1"/>
                </a:solidFill>
                <a:latin typeface="+mn-lt"/>
              </a:rPr>
              <a:t> alto</a:t>
            </a:r>
            <a:r>
              <a:rPr lang="es-ES" sz="1100" b="0">
                <a:solidFill>
                  <a:schemeClr val="bg1"/>
                </a:solidFill>
                <a:latin typeface="+mn-lt"/>
              </a:rPr>
              <a:t> o moderado. Otorgue prioridad a medidas que: (i) ofrecen mayor protección; (ii) pueden beneficiar a múltiples componentes; y (iii) son rentables. Introduzca la lista de medidas seleccionadas en la sección 4.2.</a:t>
            </a:r>
          </a:p>
          <a:p>
            <a:pPr marL="144000" indent="-144000" algn="l">
              <a:spcAft>
                <a:spcPts val="600"/>
              </a:spcAft>
              <a:buSzPct val="100000"/>
              <a:buFont typeface="+mj-lt"/>
              <a:buAutoNum type="arabicPeriod"/>
            </a:pPr>
            <a:r>
              <a:rPr lang="es-ES" sz="1100" b="0">
                <a:solidFill>
                  <a:schemeClr val="bg1"/>
                </a:solidFill>
                <a:latin typeface="+mn-lt"/>
              </a:rPr>
              <a:t>Antes de finalizar la decisión, determine si existen limitaciones específicas que impidan su aplicación. Anote su respuesta en la última columna del cuadro 4.2. Limitaciones a tener en cuenta: restricciones/reglamentos de planificación, limitaciones de espacio/tiempo, dificultades presupuestarias, falta de experiencia técnica, etc.</a:t>
            </a:r>
          </a:p>
          <a:p>
            <a:pPr marL="144000" indent="-144000" algn="l">
              <a:spcAft>
                <a:spcPts val="600"/>
              </a:spcAft>
              <a:buSzPct val="100000"/>
              <a:buFont typeface="+mj-lt"/>
              <a:buAutoNum type="arabicPeriod"/>
            </a:pPr>
            <a:r>
              <a:rPr lang="es-ES" sz="1100" b="0">
                <a:solidFill>
                  <a:schemeClr val="bg1"/>
                </a:solidFill>
                <a:latin typeface="+mn-lt"/>
              </a:rPr>
              <a:t>Para cada componente del edificio, determine el nivel de protección que ofrece la estrategia de adaptación seleccionada e introduzca su respuesta en la sección 4.3. En caso de que la selección incluya más de una medida, establezca un nivel de protección agregado teniendo en cuenta las complementariedades entre las medidas de adaptación y las características y limitaciones específicas del proyecto.</a:t>
            </a:r>
          </a:p>
          <a:p>
            <a:pPr marL="144000" indent="-144000" algn="l">
              <a:spcAft>
                <a:spcPts val="600"/>
              </a:spcAft>
              <a:buSzPct val="100000"/>
              <a:buFont typeface="+mj-lt"/>
              <a:buAutoNum type="arabicPeriod"/>
            </a:pPr>
            <a:r>
              <a:rPr lang="es-ES" sz="1100" b="0">
                <a:solidFill>
                  <a:schemeClr val="bg1"/>
                </a:solidFill>
                <a:latin typeface="+mn-lt"/>
              </a:rPr>
              <a:t>La puntuación final de riesgo de cada componente se mostrará en la sección 4.4. Se considera que la protección frente al cambio climático ha tenido éxito cuando el riesgo residual de todos los componentes del edificio (tras la aplicación de las medidas de adaptación) es inferior </a:t>
            </a:r>
            <a:r>
              <a:rPr lang="es-ES" sz="1100" b="0" baseline="0">
                <a:solidFill>
                  <a:schemeClr val="bg1"/>
                </a:solidFill>
                <a:latin typeface="+mn-lt"/>
              </a:rPr>
              <a:t>al nivel de riesgo máximo aceptable</a:t>
            </a:r>
            <a:r>
              <a:rPr lang="es-ES" sz="1100" b="0">
                <a:solidFill>
                  <a:schemeClr val="bg1"/>
                </a:solidFill>
                <a:latin typeface="+mn-lt"/>
              </a:rPr>
              <a:t>. Si no es así, modifique pertinentemente la estrategia de adaptación y repita la evaluación. </a:t>
            </a:r>
          </a:p>
        </xdr:txBody>
      </xdr:sp>
      <xdr:grpSp>
        <xdr:nvGrpSpPr>
          <xdr:cNvPr id="93" name="Group 19">
            <a:extLst>
              <a:ext uri="{FF2B5EF4-FFF2-40B4-BE49-F238E27FC236}">
                <a16:creationId xmlns:a16="http://schemas.microsoft.com/office/drawing/2014/main" id="{0277C5D4-0583-8E1D-0173-0A2364F7BA18}"/>
              </a:ext>
            </a:extLst>
          </xdr:cNvPr>
          <xdr:cNvGrpSpPr/>
        </xdr:nvGrpSpPr>
        <xdr:grpSpPr>
          <a:xfrm>
            <a:off x="168460" y="379876"/>
            <a:ext cx="431173" cy="435489"/>
            <a:chOff x="1238250" y="942975"/>
            <a:chExt cx="533400" cy="533400"/>
          </a:xfrm>
        </xdr:grpSpPr>
        <xdr:sp macro="" textlink="">
          <xdr:nvSpPr>
            <xdr:cNvPr id="94" name="Rectangle: Rounded Corners 27">
              <a:hlinkClick xmlns:r="http://schemas.openxmlformats.org/officeDocument/2006/relationships" r:id="rId1"/>
              <a:extLst>
                <a:ext uri="{FF2B5EF4-FFF2-40B4-BE49-F238E27FC236}">
                  <a16:creationId xmlns:a16="http://schemas.microsoft.com/office/drawing/2014/main" id="{B1D27B8D-B983-C21F-2105-2D909AAE675C}"/>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95" name="Graphic 28" descr="Home with solid fill">
              <a:hlinkClick xmlns:r="http://schemas.openxmlformats.org/officeDocument/2006/relationships" r:id="rId1"/>
              <a:extLst>
                <a:ext uri="{FF2B5EF4-FFF2-40B4-BE49-F238E27FC236}">
                  <a16:creationId xmlns:a16="http://schemas.microsoft.com/office/drawing/2014/main" id="{7C236D93-0BFD-30CD-45E8-F3CF8E4091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96" name="Group 20">
            <a:extLst>
              <a:ext uri="{FF2B5EF4-FFF2-40B4-BE49-F238E27FC236}">
                <a16:creationId xmlns:a16="http://schemas.microsoft.com/office/drawing/2014/main" id="{C7FAFA45-D72C-1830-9B83-C7A81B94084C}"/>
              </a:ext>
            </a:extLst>
          </xdr:cNvPr>
          <xdr:cNvGrpSpPr/>
        </xdr:nvGrpSpPr>
        <xdr:grpSpPr>
          <a:xfrm>
            <a:off x="1258540" y="379876"/>
            <a:ext cx="1051872" cy="435489"/>
            <a:chOff x="1037919" y="109140"/>
            <a:chExt cx="1301261" cy="533400"/>
          </a:xfrm>
        </xdr:grpSpPr>
        <xdr:sp macro="" textlink="">
          <xdr:nvSpPr>
            <xdr:cNvPr id="97" name="Rectangle: Rounded Corners 23">
              <a:hlinkClick xmlns:r="http://schemas.openxmlformats.org/officeDocument/2006/relationships" r:id="rId4"/>
              <a:extLst>
                <a:ext uri="{FF2B5EF4-FFF2-40B4-BE49-F238E27FC236}">
                  <a16:creationId xmlns:a16="http://schemas.microsoft.com/office/drawing/2014/main" id="{46B8C9F2-43F1-9C2D-8FA3-E6A8C8A8D3D3}"/>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8" name="Arrow: Right 24">
              <a:hlinkClick xmlns:r="http://schemas.openxmlformats.org/officeDocument/2006/relationships" r:id="rId4"/>
              <a:extLst>
                <a:ext uri="{FF2B5EF4-FFF2-40B4-BE49-F238E27FC236}">
                  <a16:creationId xmlns:a16="http://schemas.microsoft.com/office/drawing/2014/main" id="{8415C6DF-FF78-A242-88EB-042BA7D281B1}"/>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9" name="Rectangle: Rounded Corners 25">
              <a:hlinkClick xmlns:r="http://schemas.openxmlformats.org/officeDocument/2006/relationships" r:id="rId5"/>
              <a:extLst>
                <a:ext uri="{FF2B5EF4-FFF2-40B4-BE49-F238E27FC236}">
                  <a16:creationId xmlns:a16="http://schemas.microsoft.com/office/drawing/2014/main" id="{540FB59C-FF8D-B2BA-9281-AF084EA0C788}"/>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00" name="Arrow: Right 26">
              <a:hlinkClick xmlns:r="http://schemas.openxmlformats.org/officeDocument/2006/relationships" r:id="rId5"/>
              <a:extLst>
                <a:ext uri="{FF2B5EF4-FFF2-40B4-BE49-F238E27FC236}">
                  <a16:creationId xmlns:a16="http://schemas.microsoft.com/office/drawing/2014/main" id="{674BB6C9-E331-B2F4-4744-8D140A6D52F4}"/>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twoCellAnchor>
    <xdr:from>
      <xdr:col>22</xdr:col>
      <xdr:colOff>88447</xdr:colOff>
      <xdr:row>23</xdr:row>
      <xdr:rowOff>143782</xdr:rowOff>
    </xdr:from>
    <xdr:to>
      <xdr:col>23</xdr:col>
      <xdr:colOff>427801</xdr:colOff>
      <xdr:row>23</xdr:row>
      <xdr:rowOff>143782</xdr:rowOff>
    </xdr:to>
    <xdr:cxnSp macro="">
      <xdr:nvCxnSpPr>
        <xdr:cNvPr id="4" name="Ευθύγραμμο βέλος σύνδεσης 3">
          <a:extLst>
            <a:ext uri="{FF2B5EF4-FFF2-40B4-BE49-F238E27FC236}">
              <a16:creationId xmlns:a16="http://schemas.microsoft.com/office/drawing/2014/main" id="{63566D87-1C51-4745-A89D-957F879F7F9D}"/>
            </a:ext>
          </a:extLst>
        </xdr:cNvPr>
        <xdr:cNvCxnSpPr/>
      </xdr:nvCxnSpPr>
      <xdr:spPr>
        <a:xfrm flipH="1">
          <a:off x="32922483" y="7954282"/>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593725</xdr:colOff>
      <xdr:row>18</xdr:row>
      <xdr:rowOff>218622</xdr:rowOff>
    </xdr:from>
    <xdr:to>
      <xdr:col>27</xdr:col>
      <xdr:colOff>545545</xdr:colOff>
      <xdr:row>26</xdr:row>
      <xdr:rowOff>68942</xdr:rowOff>
    </xdr:to>
    <xdr:sp macro="" textlink="">
      <xdr:nvSpPr>
        <xdr:cNvPr id="5" name="TextBox 3">
          <a:extLst>
            <a:ext uri="{FF2B5EF4-FFF2-40B4-BE49-F238E27FC236}">
              <a16:creationId xmlns:a16="http://schemas.microsoft.com/office/drawing/2014/main" id="{C18C0AED-E4DF-4FD1-B3D2-420D32D715CB}"/>
            </a:ext>
          </a:extLst>
        </xdr:cNvPr>
        <xdr:cNvSpPr txBox="1"/>
      </xdr:nvSpPr>
      <xdr:spPr>
        <a:xfrm>
          <a:off x="33550225" y="6736443"/>
          <a:ext cx="6279141" cy="2816678"/>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23</xdr:col>
      <xdr:colOff>816881</xdr:colOff>
      <xdr:row>19</xdr:row>
      <xdr:rowOff>109765</xdr:rowOff>
    </xdr:from>
    <xdr:to>
      <xdr:col>27</xdr:col>
      <xdr:colOff>156028</xdr:colOff>
      <xdr:row>25</xdr:row>
      <xdr:rowOff>350158</xdr:rowOff>
    </xdr:to>
    <xdr:sp macro="" textlink="">
      <xdr:nvSpPr>
        <xdr:cNvPr id="6" name="TextBox 5">
          <a:extLst>
            <a:ext uri="{FF2B5EF4-FFF2-40B4-BE49-F238E27FC236}">
              <a16:creationId xmlns:a16="http://schemas.microsoft.com/office/drawing/2014/main" id="{B95945BA-9C5B-4953-8B8F-0F2EFD397B36}"/>
            </a:ext>
          </a:extLst>
        </xdr:cNvPr>
        <xdr:cNvSpPr txBox="1"/>
      </xdr:nvSpPr>
      <xdr:spPr>
        <a:xfrm>
          <a:off x="33773381" y="6858908"/>
          <a:ext cx="5666468" cy="25672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a:t>NOTA SOBRE EL NIVEL DE EFICIENCIA</a:t>
          </a:r>
        </a:p>
        <a:p>
          <a:pPr lvl="0"/>
          <a:r>
            <a:rPr lang="es-ES" sz="1200">
              <a:solidFill>
                <a:schemeClr val="accent1">
                  <a:lumMod val="75000"/>
                </a:schemeClr>
              </a:solidFill>
              <a:effectLst/>
              <a:latin typeface="+mn-lt"/>
              <a:ea typeface="+mn-ea"/>
              <a:cs typeface="+mn-cs"/>
            </a:rPr>
            <a:t>Si más de una medida de adaptación es aplicable a un componente específico, podría utilizarse la siguiente regla general para determinar el nivel de eficiencia agregado. </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al menos una medida de adaptación seleccionada ofrece un alto nivel de protección</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se han prescrito varias medidas de adaptación de «baja protección» y</a:t>
          </a:r>
          <a:r>
            <a:rPr lang="es-ES" sz="1200" baseline="0">
              <a:solidFill>
                <a:schemeClr val="accent1">
                  <a:lumMod val="75000"/>
                </a:schemeClr>
              </a:solidFill>
              <a:effectLst/>
              <a:latin typeface="+mn-lt"/>
              <a:ea typeface="+mn-ea"/>
              <a:cs typeface="+mn-cs"/>
            </a:rPr>
            <a:t> existen </a:t>
          </a:r>
          <a:r>
            <a:rPr lang="es-ES" sz="1200">
              <a:solidFill>
                <a:schemeClr val="accent1">
                  <a:lumMod val="75000"/>
                </a:schemeClr>
              </a:solidFill>
              <a:effectLst/>
              <a:latin typeface="+mn-lt"/>
              <a:ea typeface="+mn-ea"/>
              <a:cs typeface="+mn-cs"/>
            </a:rPr>
            <a:t>interacciones positivas entre las medidas de adaptación seleccionadas (p. ej., el rendimiento de una medida mejora gracias a la existencia de otra medida</a:t>
          </a:r>
          <a:r>
            <a:rPr lang="es-ES" sz="1200" baseline="0">
              <a:solidFill>
                <a:schemeClr val="accent1">
                  <a:lumMod val="75000"/>
                </a:schemeClr>
              </a:solidFill>
              <a:effectLst/>
              <a:latin typeface="+mn-lt"/>
              <a:ea typeface="+mn-ea"/>
              <a:cs typeface="+mn-cs"/>
            </a:rPr>
            <a:t>. A título de ejemplo: </a:t>
          </a:r>
          <a:r>
            <a:rPr lang="es-ES" sz="1200">
              <a:solidFill>
                <a:schemeClr val="accent1">
                  <a:lumMod val="75000"/>
                </a:schemeClr>
              </a:solidFill>
              <a:effectLst/>
              <a:latin typeface="+mn-lt"/>
              <a:ea typeface="+mn-ea"/>
              <a:cs typeface="+mn-cs"/>
            </a:rPr>
            <a:t>combinación de alerta temprana y seguimiento)</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BAJO</a:t>
          </a:r>
          <a:r>
            <a:rPr lang="es-ES" sz="1200">
              <a:solidFill>
                <a:schemeClr val="accent1">
                  <a:lumMod val="75000"/>
                </a:schemeClr>
              </a:solidFill>
              <a:effectLst/>
              <a:latin typeface="+mn-lt"/>
              <a:ea typeface="+mn-ea"/>
              <a:cs typeface="+mn-cs"/>
            </a:rPr>
            <a:t>» en todos los demás casos</a:t>
          </a:r>
        </a:p>
        <a:p>
          <a:pPr lvl="0"/>
          <a:endParaRPr/>
        </a:p>
        <a:p>
          <a:pPr marL="0" indent="0" algn="l">
            <a:spcAft>
              <a:spcPts val="1200"/>
            </a:spcAft>
            <a:buSzPct val="150000"/>
            <a:buFont typeface="Arial" panose="020B0604020202020204" pitchFamily="34" charset="0"/>
            <a:buNone/>
          </a:pPr>
          <a:r>
            <a:rPr lang="es-ES" sz="1200">
              <a:solidFill>
                <a:schemeClr val="accent1">
                  <a:lumMod val="75000"/>
                </a:schemeClr>
              </a:solidFill>
              <a:effectLst/>
              <a:latin typeface="+mn-lt"/>
              <a:ea typeface="+mn-ea"/>
              <a:cs typeface="+mn-cs"/>
            </a:rPr>
            <a:t>Deje</a:t>
          </a:r>
          <a:r>
            <a:rPr lang="es-ES" sz="1200" baseline="0">
              <a:solidFill>
                <a:schemeClr val="accent1">
                  <a:lumMod val="75000"/>
                </a:schemeClr>
              </a:solidFill>
              <a:effectLst/>
              <a:latin typeface="+mn-lt"/>
              <a:ea typeface="+mn-ea"/>
              <a:cs typeface="+mn-cs"/>
            </a:rPr>
            <a:t> en blanco si ninguna medida de adaptación resulta aplicable.</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678</xdr:colOff>
      <xdr:row>62</xdr:row>
      <xdr:rowOff>47625</xdr:rowOff>
    </xdr:to>
    <xdr:sp macro="" textlink="">
      <xdr:nvSpPr>
        <xdr:cNvPr id="36" name="Rectangle 11">
          <a:extLst>
            <a:ext uri="{FF2B5EF4-FFF2-40B4-BE49-F238E27FC236}">
              <a16:creationId xmlns:a16="http://schemas.microsoft.com/office/drawing/2014/main" id="{3B23D23F-110D-38EC-D075-3DF21B2A2171}"/>
            </a:ext>
          </a:extLst>
        </xdr:cNvPr>
        <xdr:cNvSpPr/>
      </xdr:nvSpPr>
      <xdr:spPr>
        <a:xfrm>
          <a:off x="0" y="0"/>
          <a:ext cx="2784219" cy="25753785"/>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147505</xdr:colOff>
      <xdr:row>2</xdr:row>
      <xdr:rowOff>307768</xdr:rowOff>
    </xdr:from>
    <xdr:ext cx="2291540" cy="8382423"/>
    <xdr:sp macro="" textlink="">
      <xdr:nvSpPr>
        <xdr:cNvPr id="37" name="TextBox 12">
          <a:extLst>
            <a:ext uri="{FF2B5EF4-FFF2-40B4-BE49-F238E27FC236}">
              <a16:creationId xmlns:a16="http://schemas.microsoft.com/office/drawing/2014/main" id="{C00F630F-2E54-5CB9-A1C7-E59CC057E5B8}"/>
            </a:ext>
          </a:extLst>
        </xdr:cNvPr>
        <xdr:cNvSpPr txBox="1"/>
      </xdr:nvSpPr>
      <xdr:spPr>
        <a:xfrm>
          <a:off x="147505" y="920089"/>
          <a:ext cx="2291540" cy="8382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Use el cuadro 1.1 para evaluar la exposición de la instalación al calor extremo y a incendios forestales, y el cuadro 1.2 para evaluar la exposición al frío extremo y a nevadas intensas. </a:t>
          </a:r>
        </a:p>
        <a:p>
          <a:pPr marL="144000" indent="-144000" algn="l">
            <a:spcAft>
              <a:spcPts val="600"/>
            </a:spcAft>
            <a:buSzPct val="100000"/>
            <a:buFont typeface="+mj-lt"/>
            <a:buAutoNum type="arabicPeriod"/>
          </a:pPr>
          <a:r>
            <a:rPr lang="es-ES" sz="1100" b="0">
              <a:solidFill>
                <a:schemeClr val="bg1"/>
              </a:solidFill>
              <a:latin typeface="+mn-lt"/>
            </a:rPr>
            <a:t>Determine si las condiciones descritas en el cuadro 1.1 son aplicables a la instalación, y estime el nivel de exposición (bajo, medio, alto) al calor extremo y a incendios forestales obteniendo la media de las puntuaciones individuales. </a:t>
          </a:r>
        </a:p>
        <a:p>
          <a:pPr marL="144000" indent="-144000" algn="l">
            <a:spcAft>
              <a:spcPts val="600"/>
            </a:spcAft>
            <a:buSzPct val="100000"/>
            <a:buFont typeface="+mj-lt"/>
            <a:buAutoNum type="arabicPeriod"/>
          </a:pPr>
          <a:r>
            <a:rPr lang="es-ES" sz="1100" b="0">
              <a:solidFill>
                <a:schemeClr val="bg1"/>
              </a:solidFill>
              <a:latin typeface="+mn-lt"/>
            </a:rPr>
            <a:t>Repita el mismo procedimiento con las preguntas del cuadro 1.2 para calcular la exposición de la instalación al frío extremo y a nevadas intensas.</a:t>
          </a:r>
        </a:p>
        <a:p>
          <a:pPr marL="144000" indent="-144000" algn="l">
            <a:spcAft>
              <a:spcPts val="600"/>
            </a:spcAft>
            <a:buSzPct val="100000"/>
            <a:buFont typeface="+mj-lt"/>
            <a:buAutoNum type="arabicPeriod"/>
          </a:pPr>
          <a:r>
            <a:rPr lang="es-ES" sz="1100" b="0">
              <a:solidFill>
                <a:schemeClr val="bg1"/>
              </a:solidFill>
              <a:latin typeface="+mn-lt"/>
            </a:rPr>
            <a:t>Consulte las proyecciones climáticas del IPCC (https://interactive-atlas.ipcc.ch) y observe cómo se prevé que cambien en el futuro los patrones de temperatura a escala regional. Siga las preguntas de sondeo del cuadro 1.3 para calcular el multiplicador del cambio climático de cada una de las condiciones descritas. Asigne una puntuación superior a 1 si las condiciones climáticas son cada vez menos favorables o inferior a 1 en caso de que se prevean condiciones climáticas más suaves.  </a:t>
          </a:r>
        </a:p>
        <a:p>
          <a:pPr marL="144000" indent="-144000" algn="l">
            <a:spcAft>
              <a:spcPts val="600"/>
            </a:spcAft>
            <a:buSzPct val="100000"/>
            <a:buFont typeface="+mj-lt"/>
            <a:buAutoNum type="arabicPeriod"/>
          </a:pPr>
          <a:r>
            <a:rPr lang="es-ES" sz="1100" b="0">
              <a:solidFill>
                <a:schemeClr val="bg1"/>
              </a:solidFill>
              <a:latin typeface="+mn-lt"/>
            </a:rPr>
            <a:t>Los niveles de exposición actualizados (representativos de las condiciones climáticas futuras) se calcularán automáticamente para todos los peligros. El nivel de exposición máximo (actual y futuro) se transferirá al paso 3 para que se tenga en cuenta en la evaluación de vulnerabilidad. </a:t>
          </a:r>
        </a:p>
      </xdr:txBody>
    </xdr:sp>
    <xdr:clientData/>
  </xdr:oneCellAnchor>
  <xdr:twoCellAnchor editAs="oneCell">
    <xdr:from>
      <xdr:col>0</xdr:col>
      <xdr:colOff>156557</xdr:colOff>
      <xdr:row>0</xdr:row>
      <xdr:rowOff>181072</xdr:rowOff>
    </xdr:from>
    <xdr:to>
      <xdr:col>0</xdr:col>
      <xdr:colOff>587742</xdr:colOff>
      <xdr:row>2</xdr:row>
      <xdr:rowOff>20056</xdr:rowOff>
    </xdr:to>
    <xdr:grpSp>
      <xdr:nvGrpSpPr>
        <xdr:cNvPr id="38" name="Group 13">
          <a:extLst>
            <a:ext uri="{FF2B5EF4-FFF2-40B4-BE49-F238E27FC236}">
              <a16:creationId xmlns:a16="http://schemas.microsoft.com/office/drawing/2014/main" id="{CCAADCCF-7AE4-A48B-AE2A-AFBEFE8C525A}"/>
            </a:ext>
          </a:extLst>
        </xdr:cNvPr>
        <xdr:cNvGrpSpPr/>
      </xdr:nvGrpSpPr>
      <xdr:grpSpPr>
        <a:xfrm>
          <a:off x="156557" y="181072"/>
          <a:ext cx="431185" cy="444102"/>
          <a:chOff x="1238250" y="942975"/>
          <a:chExt cx="533400" cy="533400"/>
        </a:xfrm>
      </xdr:grpSpPr>
      <xdr:sp macro="" textlink="">
        <xdr:nvSpPr>
          <xdr:cNvPr id="39" name="Rectangle: Rounded Corners 21">
            <a:hlinkClick xmlns:r="http://schemas.openxmlformats.org/officeDocument/2006/relationships" r:id="rId1"/>
            <a:extLst>
              <a:ext uri="{FF2B5EF4-FFF2-40B4-BE49-F238E27FC236}">
                <a16:creationId xmlns:a16="http://schemas.microsoft.com/office/drawing/2014/main" id="{A6418D19-F663-5B28-8BA9-9F7DB0BC5D37}"/>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40" name="Graphic 22" descr="Home with solid fill">
            <a:hlinkClick xmlns:r="http://schemas.openxmlformats.org/officeDocument/2006/relationships" r:id="rId1"/>
            <a:extLst>
              <a:ext uri="{FF2B5EF4-FFF2-40B4-BE49-F238E27FC236}">
                <a16:creationId xmlns:a16="http://schemas.microsoft.com/office/drawing/2014/main" id="{FAE6E70E-C725-5300-FDC5-3050A861CD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clientData/>
  </xdr:twoCellAnchor>
  <xdr:twoCellAnchor>
    <xdr:from>
      <xdr:col>0</xdr:col>
      <xdr:colOff>1867384</xdr:colOff>
      <xdr:row>0</xdr:row>
      <xdr:rowOff>181072</xdr:rowOff>
    </xdr:from>
    <xdr:to>
      <xdr:col>0</xdr:col>
      <xdr:colOff>2298569</xdr:colOff>
      <xdr:row>2</xdr:row>
      <xdr:rowOff>20056</xdr:rowOff>
    </xdr:to>
    <xdr:grpSp>
      <xdr:nvGrpSpPr>
        <xdr:cNvPr id="2" name="Group 1">
          <a:hlinkClick xmlns:r="http://schemas.openxmlformats.org/officeDocument/2006/relationships" r:id="rId4"/>
          <a:extLst>
            <a:ext uri="{FF2B5EF4-FFF2-40B4-BE49-F238E27FC236}">
              <a16:creationId xmlns:a16="http://schemas.microsoft.com/office/drawing/2014/main" id="{6EEAFC2C-4B54-52C4-896F-C5A6FB7E564F}"/>
            </a:ext>
          </a:extLst>
        </xdr:cNvPr>
        <xdr:cNvGrpSpPr/>
      </xdr:nvGrpSpPr>
      <xdr:grpSpPr>
        <a:xfrm>
          <a:off x="1867384" y="181072"/>
          <a:ext cx="431185" cy="444102"/>
          <a:chOff x="1867384" y="181072"/>
          <a:chExt cx="431185" cy="448584"/>
        </a:xfrm>
      </xdr:grpSpPr>
      <xdr:sp macro="" textlink="">
        <xdr:nvSpPr>
          <xdr:cNvPr id="42" name="Rectangle: Rounded Corners 17">
            <a:extLst>
              <a:ext uri="{FF2B5EF4-FFF2-40B4-BE49-F238E27FC236}">
                <a16:creationId xmlns:a16="http://schemas.microsoft.com/office/drawing/2014/main" id="{9193C3A3-9F97-4EDB-B3FB-D81217F7920A}"/>
              </a:ext>
            </a:extLst>
          </xdr:cNvPr>
          <xdr:cNvSpPr/>
        </xdr:nvSpPr>
        <xdr:spPr>
          <a:xfrm>
            <a:off x="1867384" y="181072"/>
            <a:ext cx="431185" cy="448584"/>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3" name="Arrow: Right 18">
            <a:extLst>
              <a:ext uri="{FF2B5EF4-FFF2-40B4-BE49-F238E27FC236}">
                <a16:creationId xmlns:a16="http://schemas.microsoft.com/office/drawing/2014/main" id="{1E90B750-F630-1FF0-339D-28D4C633B5EA}"/>
              </a:ext>
            </a:extLst>
          </xdr:cNvPr>
          <xdr:cNvSpPr/>
        </xdr:nvSpPr>
        <xdr:spPr>
          <a:xfrm>
            <a:off x="1958658" y="276029"/>
            <a:ext cx="248637" cy="258670"/>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1246668</xdr:colOff>
      <xdr:row>0</xdr:row>
      <xdr:rowOff>181072</xdr:rowOff>
    </xdr:from>
    <xdr:to>
      <xdr:col>0</xdr:col>
      <xdr:colOff>1677853</xdr:colOff>
      <xdr:row>2</xdr:row>
      <xdr:rowOff>20056</xdr:rowOff>
    </xdr:to>
    <xdr:grpSp>
      <xdr:nvGrpSpPr>
        <xdr:cNvPr id="3" name="Group 2">
          <a:hlinkClick xmlns:r="http://schemas.openxmlformats.org/officeDocument/2006/relationships" r:id="rId5"/>
          <a:extLst>
            <a:ext uri="{FF2B5EF4-FFF2-40B4-BE49-F238E27FC236}">
              <a16:creationId xmlns:a16="http://schemas.microsoft.com/office/drawing/2014/main" id="{9EA6B320-FDB9-AD12-829D-3BE513D92F2D}"/>
            </a:ext>
          </a:extLst>
        </xdr:cNvPr>
        <xdr:cNvGrpSpPr/>
      </xdr:nvGrpSpPr>
      <xdr:grpSpPr>
        <a:xfrm>
          <a:off x="1246668" y="181072"/>
          <a:ext cx="431185" cy="444102"/>
          <a:chOff x="1246668" y="181072"/>
          <a:chExt cx="431185" cy="448584"/>
        </a:xfrm>
      </xdr:grpSpPr>
      <xdr:sp macro="" textlink="">
        <xdr:nvSpPr>
          <xdr:cNvPr id="44" name="Rectangle: Rounded Corners 19">
            <a:extLst>
              <a:ext uri="{FF2B5EF4-FFF2-40B4-BE49-F238E27FC236}">
                <a16:creationId xmlns:a16="http://schemas.microsoft.com/office/drawing/2014/main" id="{FC720ABF-85AE-862C-4FD1-6EC8D4001F76}"/>
              </a:ext>
            </a:extLst>
          </xdr:cNvPr>
          <xdr:cNvSpPr/>
        </xdr:nvSpPr>
        <xdr:spPr>
          <a:xfrm>
            <a:off x="1246668" y="181072"/>
            <a:ext cx="431185" cy="448584"/>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5" name="Arrow: Right 20">
            <a:extLst>
              <a:ext uri="{FF2B5EF4-FFF2-40B4-BE49-F238E27FC236}">
                <a16:creationId xmlns:a16="http://schemas.microsoft.com/office/drawing/2014/main" id="{E6A0BDFA-00D9-7F46-16A5-636D6223588C}"/>
              </a:ext>
            </a:extLst>
          </xdr:cNvPr>
          <xdr:cNvSpPr/>
        </xdr:nvSpPr>
        <xdr:spPr>
          <a:xfrm rot="10800000">
            <a:off x="1337941" y="276029"/>
            <a:ext cx="248637" cy="258670"/>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oneCellAnchor>
    <xdr:from>
      <xdr:col>0</xdr:col>
      <xdr:colOff>521568</xdr:colOff>
      <xdr:row>18</xdr:row>
      <xdr:rowOff>313281</xdr:rowOff>
    </xdr:from>
    <xdr:ext cx="1503009" cy="600164"/>
    <xdr:sp macro="" textlink="">
      <xdr:nvSpPr>
        <xdr:cNvPr id="46" name="TextBox 15">
          <a:extLst>
            <a:ext uri="{FF2B5EF4-FFF2-40B4-BE49-F238E27FC236}">
              <a16:creationId xmlns:a16="http://schemas.microsoft.com/office/drawing/2014/main" id="{8307EC36-7580-E2B9-6B0B-C39E888231B5}"/>
            </a:ext>
          </a:extLst>
        </xdr:cNvPr>
        <xdr:cNvSpPr txBox="1"/>
      </xdr:nvSpPr>
      <xdr:spPr>
        <a:xfrm>
          <a:off x="521568" y="9634174"/>
          <a:ext cx="1503009" cy="600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11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DEFINICIÓN DE NIVEL DE EXPOSICIÓN</a:t>
          </a:r>
        </a:p>
      </xdr:txBody>
    </xdr:sp>
    <xdr:clientData/>
  </xdr:oneCellAnchor>
  <xdr:twoCellAnchor editAs="oneCell">
    <xdr:from>
      <xdr:col>0</xdr:col>
      <xdr:colOff>83767</xdr:colOff>
      <xdr:row>21</xdr:row>
      <xdr:rowOff>135540</xdr:rowOff>
    </xdr:from>
    <xdr:to>
      <xdr:col>0</xdr:col>
      <xdr:colOff>2586608</xdr:colOff>
      <xdr:row>29</xdr:row>
      <xdr:rowOff>313262</xdr:rowOff>
    </xdr:to>
    <xdr:pic>
      <xdr:nvPicPr>
        <xdr:cNvPr id="47" name="Picture 16">
          <a:extLst>
            <a:ext uri="{FF2B5EF4-FFF2-40B4-BE49-F238E27FC236}">
              <a16:creationId xmlns:a16="http://schemas.microsoft.com/office/drawing/2014/main" id="{D903183A-390E-678E-689D-1CD87827453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83767" y="10340897"/>
          <a:ext cx="2502841" cy="262700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2307</xdr:rowOff>
    </xdr:from>
    <xdr:to>
      <xdr:col>0</xdr:col>
      <xdr:colOff>2779526</xdr:colOff>
      <xdr:row>43</xdr:row>
      <xdr:rowOff>231320</xdr:rowOff>
    </xdr:to>
    <xdr:sp macro="" textlink="">
      <xdr:nvSpPr>
        <xdr:cNvPr id="2" name="Rectangle 6">
          <a:extLst>
            <a:ext uri="{FF2B5EF4-FFF2-40B4-BE49-F238E27FC236}">
              <a16:creationId xmlns:a16="http://schemas.microsoft.com/office/drawing/2014/main" id="{187FB087-D7DD-4A4D-BAB8-1DAED2DC38C6}"/>
            </a:ext>
          </a:extLst>
        </xdr:cNvPr>
        <xdr:cNvSpPr/>
      </xdr:nvSpPr>
      <xdr:spPr>
        <a:xfrm>
          <a:off x="0" y="2307"/>
          <a:ext cx="2779526" cy="29851763"/>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147257</xdr:colOff>
      <xdr:row>2</xdr:row>
      <xdr:rowOff>474014</xdr:rowOff>
    </xdr:from>
    <xdr:ext cx="2287678" cy="25045318"/>
    <xdr:sp macro="" textlink="">
      <xdr:nvSpPr>
        <xdr:cNvPr id="3" name="TextBox 7">
          <a:extLst>
            <a:ext uri="{FF2B5EF4-FFF2-40B4-BE49-F238E27FC236}">
              <a16:creationId xmlns:a16="http://schemas.microsoft.com/office/drawing/2014/main" id="{21EE6D3B-D26B-4F81-9F17-69C6BB3C49FB}"/>
            </a:ext>
          </a:extLst>
        </xdr:cNvPr>
        <xdr:cNvSpPr txBox="1"/>
      </xdr:nvSpPr>
      <xdr:spPr>
        <a:xfrm>
          <a:off x="147257" y="923050"/>
          <a:ext cx="2287678" cy="25045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0" indent="0" algn="l">
            <a:spcAft>
              <a:spcPts val="1200"/>
            </a:spcAft>
            <a:buSzPct val="150000"/>
            <a:buFont typeface="Arial" panose="020B0604020202020204" pitchFamily="34" charset="0"/>
            <a:buNone/>
          </a:pPr>
          <a:r>
            <a:rPr lang="es-ES" sz="1100" b="0">
              <a:solidFill>
                <a:schemeClr val="bg1"/>
              </a:solidFill>
              <a:latin typeface="+mn-lt"/>
            </a:rPr>
            <a:t>El objetivo de este paso es ayudar a los usuarios a evaluar la sensibilidad de los distintos componentes del edificio a las olas de calor, a los incendios forestales y a las olas de frío.</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0">
              <a:solidFill>
                <a:schemeClr val="bg1"/>
              </a:solidFill>
              <a:latin typeface="+mn-lt"/>
            </a:rPr>
            <a:t>1. La selección del tipo de edificio se transfiere automáticamente aquí de la pestaña </a:t>
          </a:r>
          <a:r>
            <a:rPr lang="es-ES" sz="1100" b="0" baseline="0">
              <a:solidFill>
                <a:schemeClr val="bg1"/>
              </a:solidFill>
              <a:latin typeface="+mn-lt"/>
            </a:rPr>
            <a:t>Water_Soil-Step 2, y no puede modificarse. </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1">
              <a:solidFill>
                <a:schemeClr val="bg1"/>
              </a:solidFill>
              <a:effectLst/>
              <a:latin typeface="+mn-lt"/>
              <a:ea typeface="+mn-ea"/>
              <a:cs typeface="+mn-cs"/>
            </a:rPr>
            <a:t>____________________________</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300" b="1">
              <a:solidFill>
                <a:srgbClr val="FFCCFF"/>
              </a:solidFill>
              <a:effectLst/>
              <a:latin typeface="+mn-lt"/>
              <a:ea typeface="+mn-ea"/>
              <a:cs typeface="+mn-cs"/>
            </a:rPr>
            <a:t>EVALUACIÓN SIMPLIFICADA</a:t>
          </a:r>
          <a:r>
            <a:rPr lang="es-ES" sz="1300" b="1" baseline="0">
              <a:solidFill>
                <a:srgbClr val="FFCCFF"/>
              </a:solidFill>
              <a:effectLst/>
              <a:latin typeface="+mn-lt"/>
              <a:ea typeface="+mn-ea"/>
              <a:cs typeface="+mn-cs"/>
            </a:rPr>
            <a:t> </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300" b="1" baseline="0">
              <a:solidFill>
                <a:schemeClr val="bg1"/>
              </a:solidFill>
              <a:effectLst/>
              <a:latin typeface="+mn-lt"/>
              <a:ea typeface="+mn-ea"/>
              <a:cs typeface="+mn-cs"/>
            </a:rPr>
            <a:t>(realizada si el edificio es una vivienda/oficina/tienda de tamaño pequeño)</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0" baseline="0">
              <a:solidFill>
                <a:schemeClr val="bg1"/>
              </a:solidFill>
              <a:effectLst/>
              <a:latin typeface="+mn-lt"/>
              <a:ea typeface="+mn-ea"/>
              <a:cs typeface="+mn-cs"/>
            </a:rPr>
            <a:t>1. </a:t>
          </a:r>
          <a:r>
            <a:rPr lang="es-ES" b="1">
              <a:solidFill>
                <a:schemeClr val="bg1"/>
              </a:solidFill>
            </a:rPr>
            <a:t>Atribuya N/A a las celdas de color gris</a:t>
          </a:r>
          <a:r>
            <a:rPr lang="es-ES">
              <a:solidFill>
                <a:schemeClr val="bg1"/>
              </a:solidFill>
            </a:rPr>
            <a:t>: use el menú desplegable de la columna D titulada «SELECCIÓN» para consignar «N/A» en todas las celdas de color gris.</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a:solidFill>
                <a:schemeClr val="bg1"/>
              </a:solidFill>
              <a:effectLst/>
              <a:latin typeface="+mn-lt"/>
              <a:ea typeface="+mn-ea"/>
              <a:cs typeface="+mn-cs"/>
            </a:rPr>
            <a:t>2. </a:t>
          </a:r>
          <a:r>
            <a:rPr lang="es-ES" b="1">
              <a:solidFill>
                <a:schemeClr val="bg1"/>
              </a:solidFill>
            </a:rPr>
            <a:t>Responda a las preguntas sobre olas de calor/incendios forestales</a:t>
          </a:r>
          <a:r>
            <a:rPr lang="es-ES">
              <a:solidFill>
                <a:schemeClr val="bg1"/>
              </a:solidFill>
            </a:rPr>
            <a:t>: responda a las preguntas P2.1 a P2.4 asignando una puntuación de 0 a 3 en las celdas de la</a:t>
          </a:r>
          <a:r>
            <a:rPr lang="es-ES" baseline="0">
              <a:solidFill>
                <a:schemeClr val="bg1"/>
              </a:solidFill>
            </a:rPr>
            <a:t> </a:t>
          </a:r>
          <a:r>
            <a:rPr lang="es-ES">
              <a:solidFill>
                <a:schemeClr val="bg1"/>
              </a:solidFill>
            </a:rPr>
            <a:t>fila 13. En caso de evaluaciones simplificadas, deje vacías las filas siguientes</a:t>
          </a:r>
          <a:r>
            <a:rPr lang="es-ES" baseline="0">
              <a:solidFill>
                <a:schemeClr val="bg1"/>
              </a:solidFill>
            </a:rPr>
            <a:t>.</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3. Compruebe la puntuación preliminar de sensibilidad:</a:t>
          </a:r>
          <a:r>
            <a:rPr lang="es-ES">
              <a:solidFill>
                <a:schemeClr val="bg1"/>
              </a:solidFill>
            </a:rPr>
            <a:t> La sensibilidad preliminar del edificio a las olas de calor y a los incendios forestales aparecerá automáticamente en la columna K</a:t>
          </a:r>
          <a:r>
            <a:rPr lang="es-ES" baseline="0">
              <a:solidFill>
                <a:schemeClr val="bg1"/>
              </a:solidFill>
            </a:rPr>
            <a:t> titulada</a:t>
          </a:r>
          <a:r>
            <a:rPr lang="es-ES">
              <a:solidFill>
                <a:schemeClr val="bg1"/>
              </a:solidFill>
            </a:rPr>
            <a:t> «Puntuación media de sensibilidad».</a:t>
          </a:r>
        </a:p>
        <a:p>
          <a:pPr eaLnBrk="1" fontAlgn="auto" latinLnBrk="0" hangingPunct="1"/>
          <a:r>
            <a:rPr lang="es-ES" b="1">
              <a:solidFill>
                <a:schemeClr val="bg1"/>
              </a:solidFill>
            </a:rPr>
            <a:t>4. Evalúe la capacidad de adaptación</a:t>
          </a:r>
          <a:r>
            <a:rPr lang="es-ES">
              <a:solidFill>
                <a:schemeClr val="bg1"/>
              </a:solidFill>
            </a:rPr>
            <a:t>: responda a las preguntas P2.5 a P2.6 para evaluar la «capacidad de adaptación» del edificio a los peligros mencionados (es decir, su capacidad inherente para mitigar daños y recuperarse con rapidez). Una puntuación de capacidad de adaptación distinta de cero reducirá automáticamente la sensibilidad del edificio, lo que </a:t>
          </a:r>
          <a:r>
            <a:rPr lang="es-ES" baseline="0">
              <a:solidFill>
                <a:schemeClr val="bg1"/>
              </a:solidFill>
            </a:rPr>
            <a:t> se presentará </a:t>
          </a:r>
          <a:r>
            <a:rPr lang="es-ES">
              <a:solidFill>
                <a:schemeClr val="bg1"/>
              </a:solidFill>
            </a:rPr>
            <a:t>en la columna Q titulada</a:t>
          </a:r>
          <a:r>
            <a:rPr lang="es-ES" baseline="0">
              <a:solidFill>
                <a:schemeClr val="bg1"/>
              </a:solidFill>
            </a:rPr>
            <a:t> </a:t>
          </a:r>
          <a:r>
            <a:rPr lang="es-ES">
              <a:solidFill>
                <a:schemeClr val="bg1"/>
              </a:solidFill>
            </a:rPr>
            <a:t>«Puntuación final de sensibilidad».</a:t>
          </a:r>
        </a:p>
        <a:p>
          <a:pPr eaLnBrk="1" fontAlgn="auto" latinLnBrk="0" hangingPunct="1"/>
          <a:r>
            <a:rPr lang="es-ES" sz="1100" b="1" baseline="0">
              <a:solidFill>
                <a:schemeClr val="bg1"/>
              </a:solidFill>
              <a:effectLst/>
              <a:latin typeface="+mn-lt"/>
              <a:ea typeface="+mn-ea"/>
              <a:cs typeface="+mn-cs"/>
            </a:rPr>
            <a:t>5. </a:t>
          </a:r>
          <a:r>
            <a:rPr lang="es-ES" b="1">
              <a:solidFill>
                <a:schemeClr val="bg1"/>
              </a:solidFill>
            </a:rPr>
            <a:t>Evalúe las olas de frío</a:t>
          </a:r>
          <a:r>
            <a:rPr lang="es-ES">
              <a:solidFill>
                <a:schemeClr val="bg1"/>
              </a:solidFill>
            </a:rPr>
            <a:t>: repita la evaluación para las olas de frío respondiendo a las preguntas P2.7 a P2.10 y P2.11 a P2.12. Introduzca sus respuestas solo en las celdas de la fila 40.</a:t>
          </a:r>
        </a:p>
        <a:p>
          <a:pPr eaLnBrk="1" fontAlgn="auto" latinLnBrk="0" hangingPunct="1"/>
          <a:endParaRPr/>
        </a:p>
        <a:p>
          <a:pPr eaLnBrk="1" fontAlgn="auto" latinLnBrk="0" hangingPunct="1"/>
          <a:r>
            <a:rPr lang="es-ES" b="1">
              <a:solidFill>
                <a:schemeClr val="bg1"/>
              </a:solidFill>
            </a:rPr>
            <a:t>6. Compruebe la puntuación final de sensibilidad</a:t>
          </a:r>
          <a:r>
            <a:rPr lang="es-ES">
              <a:solidFill>
                <a:schemeClr val="bg1"/>
              </a:solidFill>
            </a:rPr>
            <a:t>: La puntuación final de sensibilidad para tanto el calor extremo como para el frío extremo aparecerá automáticamente en la columna Q, en las filas 13 y 40, respectivamente.</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endParaRP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a:solidFill>
                <a:schemeClr val="bg1"/>
              </a:solidFill>
              <a:effectLst/>
            </a:rPr>
            <a:t>______________________________</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300" b="1" baseline="0">
              <a:solidFill>
                <a:srgbClr val="FFCCFF"/>
              </a:solidFill>
              <a:effectLst/>
              <a:latin typeface="+mn-lt"/>
              <a:ea typeface="+mn-ea"/>
              <a:cs typeface="+mn-cs"/>
            </a:rPr>
            <a:t>EVALUACIÓN MULTICOMPONENTE </a:t>
          </a:r>
          <a:r>
            <a:rPr lang="es-ES" sz="1300" b="1" baseline="0">
              <a:solidFill>
                <a:schemeClr val="bg1"/>
              </a:solidFill>
              <a:effectLst/>
              <a:latin typeface="+mn-lt"/>
              <a:ea typeface="+mn-ea"/>
              <a:cs typeface="+mn-cs"/>
            </a:rPr>
            <a:t>(</a:t>
          </a:r>
          <a:r>
            <a:rPr lang="es-ES" sz="1300" b="0" baseline="0">
              <a:solidFill>
                <a:schemeClr val="bg1"/>
              </a:solidFill>
              <a:effectLst/>
              <a:latin typeface="+mn-lt"/>
              <a:ea typeface="+mn-ea"/>
              <a:cs typeface="+mn-cs"/>
            </a:rPr>
            <a:t>p</a:t>
          </a:r>
          <a:r>
            <a:rPr lang="es-ES" sz="1300">
              <a:solidFill>
                <a:schemeClr val="bg1"/>
              </a:solidFill>
              <a:effectLst/>
              <a:latin typeface="+mn-lt"/>
              <a:ea typeface="+mn-ea"/>
              <a:cs typeface="+mn-cs"/>
            </a:rPr>
            <a:t>ara todas las demás instalaciones y </a:t>
          </a:r>
          <a:r>
            <a:rPr lang="es-ES" sz="1300" baseline="0">
              <a:solidFill>
                <a:schemeClr val="bg1"/>
              </a:solidFill>
              <a:effectLst/>
              <a:latin typeface="+mn-lt"/>
              <a:ea typeface="+mn-ea"/>
              <a:cs typeface="+mn-cs"/>
            </a:rPr>
            <a:t>viviendas de mayor tamaño)</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aseline="0">
              <a:solidFill>
                <a:schemeClr val="bg1"/>
              </a:solidFill>
              <a:effectLst/>
              <a:latin typeface="+mn-lt"/>
              <a:ea typeface="+mn-ea"/>
              <a:cs typeface="+mn-cs"/>
            </a:rPr>
            <a:t>1. </a:t>
          </a:r>
          <a:r>
            <a:rPr lang="es-ES" b="1">
              <a:solidFill>
                <a:schemeClr val="bg1"/>
              </a:solidFill>
            </a:rPr>
            <a:t>Defina los componentes clave del edificio</a:t>
          </a:r>
          <a:r>
            <a:rPr lang="es-ES">
              <a:solidFill>
                <a:schemeClr val="bg1"/>
              </a:solidFill>
            </a:rPr>
            <a:t>: use el menú desplegable para seleccionar qué componentes de la columna C son relevantes para el proyecto. Desactive los que no lo sean seleccionando «N/A».</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2. Responda a las preguntas sobre olas de calor/incendios forestales</a:t>
          </a:r>
          <a:r>
            <a:rPr lang="es-ES">
              <a:solidFill>
                <a:schemeClr val="bg1"/>
              </a:solidFill>
            </a:rPr>
            <a:t>: responda a las preguntas P2.1 a P2.4 asignando una puntuación de 0 a 3 en las celdas de la fila 14. Deje las celdas de la fila 13 en blanco, ya que están reservadas para la evaluación de componentes individuales.</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3. Compruebe la puntuación preliminar de sensibilidad:</a:t>
          </a:r>
          <a:r>
            <a:rPr lang="es-ES">
              <a:solidFill>
                <a:schemeClr val="bg1"/>
              </a:solidFill>
            </a:rPr>
            <a:t> La puntuación de sensibilidad de cada componente del edificio a olas de calor e incendios forestales aparecerá automáticamente en la columna K titulada «Puntuación media de sensibilidad» (filas 14 y siguientes).</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1">
              <a:solidFill>
                <a:schemeClr val="bg1"/>
              </a:solidFill>
              <a:effectLst/>
              <a:latin typeface="+mn-lt"/>
              <a:ea typeface="+mn-ea"/>
              <a:cs typeface="+mn-cs"/>
            </a:rPr>
            <a:t>4.</a:t>
          </a:r>
          <a:r>
            <a:rPr lang="es-ES" sz="1100" b="1" baseline="0">
              <a:solidFill>
                <a:schemeClr val="bg1"/>
              </a:solidFill>
              <a:effectLst/>
              <a:latin typeface="+mn-lt"/>
              <a:ea typeface="+mn-ea"/>
              <a:cs typeface="+mn-cs"/>
            </a:rPr>
            <a:t> </a:t>
          </a:r>
          <a:r>
            <a:rPr lang="es-ES" b="1">
              <a:solidFill>
                <a:schemeClr val="bg1"/>
              </a:solidFill>
            </a:rPr>
            <a:t>Evalúe la capacidad de adaptación</a:t>
          </a:r>
          <a:r>
            <a:rPr lang="es-ES">
              <a:solidFill>
                <a:schemeClr val="bg1"/>
              </a:solidFill>
            </a:rPr>
            <a:t>: responda a las preguntas P2.5 y P2.6 para determinar la capacidad de adaptación de cada componente al calor extremo y a los incendios forestales. Una puntuación de capacidad de adaptación distinta de cero reducirá automáticamente la sensibilidad del componente, lo que aparecerá en la columna Q titulada «Puntuación final de sensibilidad» (filas 14 y siguientes).</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5. Evalúe las olas de frío</a:t>
          </a:r>
          <a:r>
            <a:rPr lang="es-ES">
              <a:solidFill>
                <a:schemeClr val="bg1"/>
              </a:solidFill>
            </a:rPr>
            <a:t>: repita la evaluación para las olas de frío respondiendo a las preguntas P2.7 a P2.10 y P2.11 a P2.12. Para el calor extremo, facilite sus puntuaciones en las celdas de las filas 14-40. Para frío extremo, consigne sus puntuaciones en las celdas de las filas 41-57.</a:t>
          </a:r>
          <a:endParaRP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6. Compruebe la puntuación final de sensibilidad</a:t>
          </a:r>
          <a:r>
            <a:rPr lang="es-ES">
              <a:solidFill>
                <a:schemeClr val="bg1"/>
              </a:solidFill>
            </a:rPr>
            <a:t>: la puntuación final de sensibilidad de todos los componentes activos tanto para el calor extremo como para el frío extremo aparecerá automáticamente en la columna R (en las celdas respectivas) y se transferirá a la pestaña Temperature-Step 3.</a:t>
          </a:r>
        </a:p>
      </xdr:txBody>
    </xdr:sp>
    <xdr:clientData/>
  </xdr:oneCellAnchor>
  <xdr:twoCellAnchor editAs="oneCell">
    <xdr:from>
      <xdr:col>0</xdr:col>
      <xdr:colOff>156293</xdr:colOff>
      <xdr:row>1</xdr:row>
      <xdr:rowOff>3138</xdr:rowOff>
    </xdr:from>
    <xdr:to>
      <xdr:col>0</xdr:col>
      <xdr:colOff>586751</xdr:colOff>
      <xdr:row>2</xdr:row>
      <xdr:rowOff>186514</xdr:rowOff>
    </xdr:to>
    <xdr:grpSp>
      <xdr:nvGrpSpPr>
        <xdr:cNvPr id="4" name="Group 8">
          <a:extLst>
            <a:ext uri="{FF2B5EF4-FFF2-40B4-BE49-F238E27FC236}">
              <a16:creationId xmlns:a16="http://schemas.microsoft.com/office/drawing/2014/main" id="{F1AE98D2-51B3-4C54-8EB3-13916C0167AA}"/>
            </a:ext>
          </a:extLst>
        </xdr:cNvPr>
        <xdr:cNvGrpSpPr/>
      </xdr:nvGrpSpPr>
      <xdr:grpSpPr>
        <a:xfrm>
          <a:off x="156293" y="193638"/>
          <a:ext cx="430458" cy="441912"/>
          <a:chOff x="1238250" y="942975"/>
          <a:chExt cx="533400" cy="533400"/>
        </a:xfrm>
      </xdr:grpSpPr>
      <xdr:sp macro="" textlink="">
        <xdr:nvSpPr>
          <xdr:cNvPr id="5" name="Rectangle: Rounded Corners 16">
            <a:hlinkClick xmlns:r="http://schemas.openxmlformats.org/officeDocument/2006/relationships" r:id="rId1"/>
            <a:extLst>
              <a:ext uri="{FF2B5EF4-FFF2-40B4-BE49-F238E27FC236}">
                <a16:creationId xmlns:a16="http://schemas.microsoft.com/office/drawing/2014/main" id="{02BD84AD-C939-ADF5-644B-6855A6144186}"/>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 name="Graphic 17" descr="Home with solid fill">
            <a:hlinkClick xmlns:r="http://schemas.openxmlformats.org/officeDocument/2006/relationships" r:id="rId1"/>
            <a:extLst>
              <a:ext uri="{FF2B5EF4-FFF2-40B4-BE49-F238E27FC236}">
                <a16:creationId xmlns:a16="http://schemas.microsoft.com/office/drawing/2014/main" id="{CA238D06-DEAB-879D-B47D-B45959985E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clientData/>
  </xdr:twoCellAnchor>
  <xdr:twoCellAnchor>
    <xdr:from>
      <xdr:col>0</xdr:col>
      <xdr:colOff>1864237</xdr:colOff>
      <xdr:row>1</xdr:row>
      <xdr:rowOff>3138</xdr:rowOff>
    </xdr:from>
    <xdr:to>
      <xdr:col>0</xdr:col>
      <xdr:colOff>2294695</xdr:colOff>
      <xdr:row>2</xdr:row>
      <xdr:rowOff>186514</xdr:rowOff>
    </xdr:to>
    <xdr:grpSp>
      <xdr:nvGrpSpPr>
        <xdr:cNvPr id="16" name="Group 15">
          <a:hlinkClick xmlns:r="http://schemas.openxmlformats.org/officeDocument/2006/relationships" r:id="rId4"/>
          <a:extLst>
            <a:ext uri="{FF2B5EF4-FFF2-40B4-BE49-F238E27FC236}">
              <a16:creationId xmlns:a16="http://schemas.microsoft.com/office/drawing/2014/main" id="{1806F1ED-72A8-585C-3CA7-1C8985AD4394}"/>
            </a:ext>
          </a:extLst>
        </xdr:cNvPr>
        <xdr:cNvGrpSpPr/>
      </xdr:nvGrpSpPr>
      <xdr:grpSpPr>
        <a:xfrm>
          <a:off x="1864237" y="193638"/>
          <a:ext cx="430458" cy="441912"/>
          <a:chOff x="1864237" y="188690"/>
          <a:chExt cx="430458" cy="467889"/>
        </a:xfrm>
      </xdr:grpSpPr>
      <xdr:sp macro="" textlink="">
        <xdr:nvSpPr>
          <xdr:cNvPr id="8" name="Rectangle: Rounded Corners 12">
            <a:extLst>
              <a:ext uri="{FF2B5EF4-FFF2-40B4-BE49-F238E27FC236}">
                <a16:creationId xmlns:a16="http://schemas.microsoft.com/office/drawing/2014/main" id="{1D27754E-B84E-7CC1-205B-DFE16F13617D}"/>
              </a:ext>
            </a:extLst>
          </xdr:cNvPr>
          <xdr:cNvSpPr/>
        </xdr:nvSpPr>
        <xdr:spPr>
          <a:xfrm>
            <a:off x="1864237" y="188690"/>
            <a:ext cx="430458" cy="467889"/>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 name="Arrow: Right 13">
            <a:extLst>
              <a:ext uri="{FF2B5EF4-FFF2-40B4-BE49-F238E27FC236}">
                <a16:creationId xmlns:a16="http://schemas.microsoft.com/office/drawing/2014/main" id="{0882A1EA-6313-1927-AF58-1886749AF959}"/>
              </a:ext>
            </a:extLst>
          </xdr:cNvPr>
          <xdr:cNvSpPr/>
        </xdr:nvSpPr>
        <xdr:spPr>
          <a:xfrm>
            <a:off x="1955357" y="287734"/>
            <a:ext cx="248218" cy="269802"/>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1244567</xdr:colOff>
      <xdr:row>1</xdr:row>
      <xdr:rowOff>3138</xdr:rowOff>
    </xdr:from>
    <xdr:to>
      <xdr:col>0</xdr:col>
      <xdr:colOff>1675025</xdr:colOff>
      <xdr:row>2</xdr:row>
      <xdr:rowOff>186514</xdr:rowOff>
    </xdr:to>
    <xdr:grpSp>
      <xdr:nvGrpSpPr>
        <xdr:cNvPr id="17" name="Group 16">
          <a:hlinkClick xmlns:r="http://schemas.openxmlformats.org/officeDocument/2006/relationships" r:id="rId5"/>
          <a:extLst>
            <a:ext uri="{FF2B5EF4-FFF2-40B4-BE49-F238E27FC236}">
              <a16:creationId xmlns:a16="http://schemas.microsoft.com/office/drawing/2014/main" id="{D6832CC6-C6AB-1410-83E3-F31CE09F9DB0}"/>
            </a:ext>
          </a:extLst>
        </xdr:cNvPr>
        <xdr:cNvGrpSpPr/>
      </xdr:nvGrpSpPr>
      <xdr:grpSpPr>
        <a:xfrm>
          <a:off x="1244567" y="193638"/>
          <a:ext cx="430458" cy="441912"/>
          <a:chOff x="1244567" y="188690"/>
          <a:chExt cx="430458" cy="467889"/>
        </a:xfrm>
      </xdr:grpSpPr>
      <xdr:sp macro="" textlink="">
        <xdr:nvSpPr>
          <xdr:cNvPr id="10" name="Rectangle: Rounded Corners 14">
            <a:extLst>
              <a:ext uri="{FF2B5EF4-FFF2-40B4-BE49-F238E27FC236}">
                <a16:creationId xmlns:a16="http://schemas.microsoft.com/office/drawing/2014/main" id="{62E0CB93-F21B-7284-7BC9-7714E368FE0B}"/>
              </a:ext>
            </a:extLst>
          </xdr:cNvPr>
          <xdr:cNvSpPr/>
        </xdr:nvSpPr>
        <xdr:spPr>
          <a:xfrm>
            <a:off x="1244567" y="188690"/>
            <a:ext cx="430458" cy="467889"/>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1" name="Arrow: Right 15">
            <a:extLst>
              <a:ext uri="{FF2B5EF4-FFF2-40B4-BE49-F238E27FC236}">
                <a16:creationId xmlns:a16="http://schemas.microsoft.com/office/drawing/2014/main" id="{CDC1343C-2C02-B233-0F7F-E83CEB0CB158}"/>
              </a:ext>
            </a:extLst>
          </xdr:cNvPr>
          <xdr:cNvSpPr/>
        </xdr:nvSpPr>
        <xdr:spPr>
          <a:xfrm rot="10800000">
            <a:off x="1335686" y="287734"/>
            <a:ext cx="248218" cy="269802"/>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0</xdr:col>
      <xdr:colOff>524091</xdr:colOff>
      <xdr:row>39</xdr:row>
      <xdr:rowOff>243061</xdr:rowOff>
    </xdr:from>
    <xdr:to>
      <xdr:col>0</xdr:col>
      <xdr:colOff>1797432</xdr:colOff>
      <xdr:row>39</xdr:row>
      <xdr:rowOff>700130</xdr:rowOff>
    </xdr:to>
    <xdr:sp macro="" textlink="">
      <xdr:nvSpPr>
        <xdr:cNvPr id="12" name="TextBox 10">
          <a:extLst>
            <a:ext uri="{FF2B5EF4-FFF2-40B4-BE49-F238E27FC236}">
              <a16:creationId xmlns:a16="http://schemas.microsoft.com/office/drawing/2014/main" id="{5BF7148C-EA57-42AA-9E86-7514D97B4FA0}"/>
            </a:ext>
          </a:extLst>
        </xdr:cNvPr>
        <xdr:cNvSpPr txBox="1"/>
      </xdr:nvSpPr>
      <xdr:spPr>
        <a:xfrm>
          <a:off x="524091" y="26504847"/>
          <a:ext cx="1273341" cy="4570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b="1" i="0" u="none" strike="noStrike" baseline="0">
              <a:solidFill>
                <a:schemeClr val="bg1"/>
              </a:solidFill>
              <a:latin typeface="+mn-lt"/>
              <a:ea typeface="+mn-ea"/>
              <a:cs typeface="+mn-cs"/>
            </a:rPr>
            <a:t>DEFINICIÓN DE SENSIBILIDAD</a:t>
          </a:r>
        </a:p>
      </xdr:txBody>
    </xdr:sp>
    <xdr:clientData/>
  </xdr:twoCellAnchor>
  <xdr:twoCellAnchor editAs="oneCell">
    <xdr:from>
      <xdr:col>0</xdr:col>
      <xdr:colOff>128408</xdr:colOff>
      <xdr:row>39</xdr:row>
      <xdr:rowOff>908852</xdr:rowOff>
    </xdr:from>
    <xdr:to>
      <xdr:col>0</xdr:col>
      <xdr:colOff>2627971</xdr:colOff>
      <xdr:row>43</xdr:row>
      <xdr:rowOff>114459</xdr:rowOff>
    </xdr:to>
    <xdr:pic>
      <xdr:nvPicPr>
        <xdr:cNvPr id="13" name="Picture 11">
          <a:extLst>
            <a:ext uri="{FF2B5EF4-FFF2-40B4-BE49-F238E27FC236}">
              <a16:creationId xmlns:a16="http://schemas.microsoft.com/office/drawing/2014/main" id="{6FFB43E9-B54E-4351-96CD-93223F43A9C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28408" y="27170638"/>
          <a:ext cx="2499563" cy="2566571"/>
        </a:xfrm>
        <a:prstGeom prst="rect">
          <a:avLst/>
        </a:prstGeom>
      </xdr:spPr>
    </xdr:pic>
    <xdr:clientData/>
  </xdr:twoCellAnchor>
  <xdr:twoCellAnchor>
    <xdr:from>
      <xdr:col>3</xdr:col>
      <xdr:colOff>623455</xdr:colOff>
      <xdr:row>8</xdr:row>
      <xdr:rowOff>427181</xdr:rowOff>
    </xdr:from>
    <xdr:to>
      <xdr:col>3</xdr:col>
      <xdr:colOff>796637</xdr:colOff>
      <xdr:row>9</xdr:row>
      <xdr:rowOff>399905</xdr:rowOff>
    </xdr:to>
    <xdr:sp macro="" textlink="">
      <xdr:nvSpPr>
        <xdr:cNvPr id="14" name="Βέλος: Κάτω 13">
          <a:extLst>
            <a:ext uri="{FF2B5EF4-FFF2-40B4-BE49-F238E27FC236}">
              <a16:creationId xmlns:a16="http://schemas.microsoft.com/office/drawing/2014/main" id="{272CD63A-D7B8-4F0E-AC42-F3ECECF792D0}"/>
            </a:ext>
          </a:extLst>
        </xdr:cNvPr>
        <xdr:cNvSpPr/>
      </xdr:nvSpPr>
      <xdr:spPr>
        <a:xfrm>
          <a:off x="7252855" y="3468831"/>
          <a:ext cx="173182" cy="480724"/>
        </a:xfrm>
        <a:prstGeom prst="downArrow">
          <a:avLst/>
        </a:prstGeom>
        <a:solidFill>
          <a:srgbClr val="FFCCFF"/>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3</xdr:col>
      <xdr:colOff>555625</xdr:colOff>
      <xdr:row>35</xdr:row>
      <xdr:rowOff>190500</xdr:rowOff>
    </xdr:from>
    <xdr:to>
      <xdr:col>3</xdr:col>
      <xdr:colOff>770967</xdr:colOff>
      <xdr:row>36</xdr:row>
      <xdr:rowOff>320242</xdr:rowOff>
    </xdr:to>
    <xdr:sp macro="" textlink="">
      <xdr:nvSpPr>
        <xdr:cNvPr id="15" name="Βέλος: Κάτω 14">
          <a:extLst>
            <a:ext uri="{FF2B5EF4-FFF2-40B4-BE49-F238E27FC236}">
              <a16:creationId xmlns:a16="http://schemas.microsoft.com/office/drawing/2014/main" id="{40553C1F-C425-42F7-92A1-09931A0770B8}"/>
            </a:ext>
          </a:extLst>
        </xdr:cNvPr>
        <xdr:cNvSpPr/>
      </xdr:nvSpPr>
      <xdr:spPr>
        <a:xfrm>
          <a:off x="7553325" y="3009900"/>
          <a:ext cx="215342" cy="682192"/>
        </a:xfrm>
        <a:prstGeom prst="downArrow">
          <a:avLst/>
        </a:prstGeom>
        <a:solidFill>
          <a:srgbClr val="FFCCFF"/>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2148</xdr:colOff>
      <xdr:row>27</xdr:row>
      <xdr:rowOff>25400</xdr:rowOff>
    </xdr:to>
    <xdr:grpSp>
      <xdr:nvGrpSpPr>
        <xdr:cNvPr id="2" name="Group 6">
          <a:extLst>
            <a:ext uri="{FF2B5EF4-FFF2-40B4-BE49-F238E27FC236}">
              <a16:creationId xmlns:a16="http://schemas.microsoft.com/office/drawing/2014/main" id="{107EC775-D473-4B70-9884-0E75970714F9}"/>
            </a:ext>
          </a:extLst>
        </xdr:cNvPr>
        <xdr:cNvGrpSpPr/>
      </xdr:nvGrpSpPr>
      <xdr:grpSpPr>
        <a:xfrm>
          <a:off x="0" y="0"/>
          <a:ext cx="2770001" cy="15411076"/>
          <a:chOff x="11907" y="199719"/>
          <a:chExt cx="2784141" cy="15402158"/>
        </a:xfrm>
      </xdr:grpSpPr>
      <xdr:sp macro="" textlink="">
        <xdr:nvSpPr>
          <xdr:cNvPr id="3" name="Rectangle 7">
            <a:extLst>
              <a:ext uri="{FF2B5EF4-FFF2-40B4-BE49-F238E27FC236}">
                <a16:creationId xmlns:a16="http://schemas.microsoft.com/office/drawing/2014/main" id="{2E20BE94-8DE0-5E5C-C2C5-079F9E36B31A}"/>
              </a:ext>
            </a:extLst>
          </xdr:cNvPr>
          <xdr:cNvSpPr/>
        </xdr:nvSpPr>
        <xdr:spPr>
          <a:xfrm>
            <a:off x="11907" y="199719"/>
            <a:ext cx="2784141" cy="15402158"/>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 name="TextBox 8">
            <a:extLst>
              <a:ext uri="{FF2B5EF4-FFF2-40B4-BE49-F238E27FC236}">
                <a16:creationId xmlns:a16="http://schemas.microsoft.com/office/drawing/2014/main" id="{3B933318-708F-787F-44BD-60BC11311B99}"/>
              </a:ext>
            </a:extLst>
          </xdr:cNvPr>
          <xdr:cNvSpPr txBox="1"/>
        </xdr:nvSpPr>
        <xdr:spPr>
          <a:xfrm>
            <a:off x="159408" y="1101626"/>
            <a:ext cx="2291476" cy="44319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effectLst/>
                <a:latin typeface="+mn-lt"/>
                <a:ea typeface="+mn-ea"/>
                <a:cs typeface="+mn-cs"/>
              </a:rPr>
              <a:t>El objetivo de este paso es ayudar a los usuarios a identificar los componentes del edificio que tienen más</a:t>
            </a:r>
            <a:r>
              <a:rPr lang="es-ES" sz="1100" b="0" baseline="0">
                <a:solidFill>
                  <a:schemeClr val="bg1"/>
                </a:solidFill>
                <a:effectLst/>
                <a:latin typeface="+mn-lt"/>
                <a:ea typeface="+mn-ea"/>
                <a:cs typeface="+mn-cs"/>
              </a:rPr>
              <a:t> probabilidades de</a:t>
            </a:r>
            <a:r>
              <a:rPr lang="es-ES" sz="1100" b="0">
                <a:solidFill>
                  <a:schemeClr val="bg1"/>
                </a:solidFill>
                <a:effectLst/>
                <a:latin typeface="+mn-lt"/>
                <a:ea typeface="+mn-ea"/>
                <a:cs typeface="+mn-cs"/>
              </a:rPr>
              <a:t> sufrir daños cuando </a:t>
            </a:r>
            <a:r>
              <a:rPr lang="es-ES" sz="1100" b="0" baseline="0">
                <a:solidFill>
                  <a:schemeClr val="bg1"/>
                </a:solidFill>
                <a:effectLst/>
                <a:latin typeface="+mn-lt"/>
                <a:ea typeface="+mn-ea"/>
                <a:cs typeface="+mn-cs"/>
              </a:rPr>
              <a:t> la </a:t>
            </a:r>
            <a:r>
              <a:rPr lang="es-ES" sz="1100" b="0">
                <a:solidFill>
                  <a:schemeClr val="bg1"/>
                </a:solidFill>
                <a:latin typeface="+mn-lt"/>
                <a:ea typeface="+mn-ea"/>
                <a:cs typeface="+mn-cs"/>
              </a:rPr>
              <a:t>instalación se vea sometida a olas de calor, </a:t>
            </a:r>
            <a:r>
              <a:rPr lang="es-ES" sz="1100" b="0" baseline="0">
                <a:solidFill>
                  <a:schemeClr val="bg1"/>
                </a:solidFill>
                <a:latin typeface="+mn-lt"/>
                <a:ea typeface="+mn-ea"/>
                <a:cs typeface="+mn-cs"/>
              </a:rPr>
              <a:t> </a:t>
            </a:r>
            <a:r>
              <a:rPr lang="es-ES" sz="1100" b="0">
                <a:solidFill>
                  <a:schemeClr val="bg1"/>
                </a:solidFill>
                <a:latin typeface="+mn-lt"/>
                <a:ea typeface="+mn-ea"/>
                <a:cs typeface="+mn-cs"/>
              </a:rPr>
              <a:t>incendios forestales o frío extremo. </a:t>
            </a:r>
          </a:p>
          <a:p>
            <a:pPr marL="144000" indent="-144000" algn="l">
              <a:spcAft>
                <a:spcPts val="600"/>
              </a:spcAft>
              <a:buSzPct val="100000"/>
              <a:buFont typeface="+mj-lt"/>
              <a:buAutoNum type="arabicPeriod"/>
            </a:pPr>
            <a:r>
              <a:rPr lang="es-ES" sz="1100" b="0">
                <a:solidFill>
                  <a:schemeClr val="bg1"/>
                </a:solidFill>
                <a:latin typeface="+mn-lt"/>
              </a:rPr>
              <a:t>El riesgo del componente se obtiene automáticamente combinando las puntuaciones de sensibilidad y de exposición de los pasos anteriores. Los riesgos se comunican en un doble formato: usando una escala aritmética de [0-9] y una descripción cualitativa [bajo-medio-alto]. </a:t>
            </a:r>
          </a:p>
          <a:p>
            <a:pPr marL="144000" indent="-144000" algn="l">
              <a:spcAft>
                <a:spcPts val="600"/>
              </a:spcAft>
              <a:buSzPct val="100000"/>
              <a:buFont typeface="+mj-lt"/>
              <a:buAutoNum type="arabicPeriod"/>
            </a:pPr>
            <a:r>
              <a:rPr lang="es-ES" sz="1100" b="0">
                <a:solidFill>
                  <a:schemeClr val="bg1"/>
                </a:solidFill>
                <a:latin typeface="+mn-lt"/>
              </a:rPr>
              <a:t>Las puntuaciones de riesgo se transfieren automáticamente al paso 4 para que se tengan en cuenta en la selección de medidas de adaptación. </a:t>
            </a:r>
          </a:p>
        </xdr:txBody>
      </xdr:sp>
      <xdr:grpSp>
        <xdr:nvGrpSpPr>
          <xdr:cNvPr id="20" name="Group 9">
            <a:extLst>
              <a:ext uri="{FF2B5EF4-FFF2-40B4-BE49-F238E27FC236}">
                <a16:creationId xmlns:a16="http://schemas.microsoft.com/office/drawing/2014/main" id="{A57B7D63-E8D6-707A-C6FE-44E52519EBA9}"/>
              </a:ext>
            </a:extLst>
          </xdr:cNvPr>
          <xdr:cNvGrpSpPr/>
        </xdr:nvGrpSpPr>
        <xdr:grpSpPr>
          <a:xfrm>
            <a:off x="168460" y="379876"/>
            <a:ext cx="431173" cy="435489"/>
            <a:chOff x="1238250" y="942975"/>
            <a:chExt cx="533400" cy="533400"/>
          </a:xfrm>
        </xdr:grpSpPr>
        <xdr:sp macro="" textlink="">
          <xdr:nvSpPr>
            <xdr:cNvPr id="21" name="Rectangle: Rounded Corners 17">
              <a:hlinkClick xmlns:r="http://schemas.openxmlformats.org/officeDocument/2006/relationships" r:id="rId1"/>
              <a:extLst>
                <a:ext uri="{FF2B5EF4-FFF2-40B4-BE49-F238E27FC236}">
                  <a16:creationId xmlns:a16="http://schemas.microsoft.com/office/drawing/2014/main" id="{148AE4D1-BE37-2467-6D17-08EBDF95854F}"/>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22" name="Graphic 18" descr="Home with solid fill">
              <a:hlinkClick xmlns:r="http://schemas.openxmlformats.org/officeDocument/2006/relationships" r:id="rId1"/>
              <a:extLst>
                <a:ext uri="{FF2B5EF4-FFF2-40B4-BE49-F238E27FC236}">
                  <a16:creationId xmlns:a16="http://schemas.microsoft.com/office/drawing/2014/main" id="{3C127C96-D338-DEA0-0864-C1019FE517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23" name="Group 10">
            <a:extLst>
              <a:ext uri="{FF2B5EF4-FFF2-40B4-BE49-F238E27FC236}">
                <a16:creationId xmlns:a16="http://schemas.microsoft.com/office/drawing/2014/main" id="{EA5D1768-72EB-6E78-3B17-2B75E21D7817}"/>
              </a:ext>
            </a:extLst>
          </xdr:cNvPr>
          <xdr:cNvGrpSpPr/>
        </xdr:nvGrpSpPr>
        <xdr:grpSpPr>
          <a:xfrm>
            <a:off x="1258540" y="379876"/>
            <a:ext cx="1051872" cy="435489"/>
            <a:chOff x="1037919" y="109140"/>
            <a:chExt cx="1301261" cy="533400"/>
          </a:xfrm>
        </xdr:grpSpPr>
        <xdr:sp macro="" textlink="">
          <xdr:nvSpPr>
            <xdr:cNvPr id="24" name="Rectangle: Rounded Corners 13">
              <a:hlinkClick xmlns:r="http://schemas.openxmlformats.org/officeDocument/2006/relationships" r:id="rId4"/>
              <a:extLst>
                <a:ext uri="{FF2B5EF4-FFF2-40B4-BE49-F238E27FC236}">
                  <a16:creationId xmlns:a16="http://schemas.microsoft.com/office/drawing/2014/main" id="{ABD8FE5A-0F1B-7D37-1162-23DD6E9B27D2}"/>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Arrow: Right 14">
              <a:hlinkClick xmlns:r="http://schemas.openxmlformats.org/officeDocument/2006/relationships" r:id="rId4"/>
              <a:extLst>
                <a:ext uri="{FF2B5EF4-FFF2-40B4-BE49-F238E27FC236}">
                  <a16:creationId xmlns:a16="http://schemas.microsoft.com/office/drawing/2014/main" id="{AD417A53-3217-99BB-27D0-4E3C9E1304AA}"/>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6" name="Rectangle: Rounded Corners 15">
              <a:hlinkClick xmlns:r="http://schemas.openxmlformats.org/officeDocument/2006/relationships" r:id="rId5"/>
              <a:extLst>
                <a:ext uri="{FF2B5EF4-FFF2-40B4-BE49-F238E27FC236}">
                  <a16:creationId xmlns:a16="http://schemas.microsoft.com/office/drawing/2014/main" id="{4F3B54F9-EC6C-E2C5-626B-4E82D6ED99EA}"/>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7" name="Arrow: Right 16">
              <a:hlinkClick xmlns:r="http://schemas.openxmlformats.org/officeDocument/2006/relationships" r:id="rId5"/>
              <a:extLst>
                <a:ext uri="{FF2B5EF4-FFF2-40B4-BE49-F238E27FC236}">
                  <a16:creationId xmlns:a16="http://schemas.microsoft.com/office/drawing/2014/main" id="{D3762DF9-9D80-C260-40CB-7EB7FF87711A}"/>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28" name="TextBox 11">
            <a:extLst>
              <a:ext uri="{FF2B5EF4-FFF2-40B4-BE49-F238E27FC236}">
                <a16:creationId xmlns:a16="http://schemas.microsoft.com/office/drawing/2014/main" id="{D80E31C3-660A-AA8C-C1C8-90362425CACE}"/>
              </a:ext>
            </a:extLst>
          </xdr:cNvPr>
          <xdr:cNvSpPr txBox="1"/>
        </xdr:nvSpPr>
        <xdr:spPr>
          <a:xfrm>
            <a:off x="784574" y="5574381"/>
            <a:ext cx="1275455" cy="469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DEFINICIÓN DE RIESGO</a:t>
            </a:r>
          </a:p>
        </xdr:txBody>
      </xdr:sp>
      <xdr:pic>
        <xdr:nvPicPr>
          <xdr:cNvPr id="29" name="Picture 12">
            <a:extLst>
              <a:ext uri="{FF2B5EF4-FFF2-40B4-BE49-F238E27FC236}">
                <a16:creationId xmlns:a16="http://schemas.microsoft.com/office/drawing/2014/main" id="{F4F0AB9E-8729-4AA5-D738-10975BD5486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76958" y="6191962"/>
            <a:ext cx="2613605" cy="3319748"/>
          </a:xfrm>
          <a:prstGeom prst="rect">
            <a:avLst/>
          </a:prstGeom>
        </xdr:spPr>
      </xdr:pic>
    </xdr:grp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Intro" id="{D7BD2A64-AB1F-44CC-8CE6-D336083C2A45}"/>
</namedSheetView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7B664-816B-4485-8370-89486075F700}">
  <sheetPr>
    <tabColor theme="9" tint="-0.249977111117893"/>
  </sheetPr>
  <dimension ref="A1"/>
  <sheetViews>
    <sheetView tabSelected="1" zoomScale="85" zoomScaleNormal="85" workbookViewId="0">
      <selection activeCell="B2" sqref="B2"/>
    </sheetView>
  </sheetViews>
  <sheetFormatPr baseColWidth="10" defaultColWidth="9.140625" defaultRowHeight="15" x14ac:dyDescent="0.25"/>
  <cols>
    <col min="1" max="16384" width="9.140625" style="11"/>
  </cols>
  <sheetData/>
  <sheetProtection algorithmName="SHA-512" hashValue="feW7Fnr3W/j0RPnvEa5UBy3y6GnAm0rvM78AmctZvrshFBXzJ9Ve4LbA0JVIfbjjSVh4hdWGJrEOPGt2SS9u6A==" saltValue="nZD7Nw83tzmyKzeYZc5Nlw==" spinCount="100000" sheet="1" objects="1" scenarios="1"/>
  <pageMargins left="0.7" right="0.7" top="0.75" bottom="0.75" header="0.3" footer="0.3"/>
  <headerFooter>
    <oddHeader>&amp;C&amp;"Calibri"&amp;10&amp;K808080 Corporate Use&amp;1#_x000D_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29DFC-3D1A-457F-8E4A-7FC3C5462C61}">
  <sheetPr codeName="Sheet8">
    <tabColor rgb="FF990033"/>
  </sheetPr>
  <dimension ref="A2:Y89"/>
  <sheetViews>
    <sheetView zoomScale="85" zoomScaleNormal="85" workbookViewId="0"/>
  </sheetViews>
  <sheetFormatPr baseColWidth="10" defaultColWidth="9.140625" defaultRowHeight="15" x14ac:dyDescent="0.25"/>
  <cols>
    <col min="1" max="1" width="41.5703125" style="29" customWidth="1"/>
    <col min="2" max="3" width="6" style="29" customWidth="1"/>
    <col min="4" max="4" width="41.5703125" style="141" customWidth="1"/>
    <col min="5" max="5" width="24.7109375" style="29" customWidth="1"/>
    <col min="6" max="6" width="36.140625" style="29" customWidth="1"/>
    <col min="7" max="7" width="22.85546875" style="29" customWidth="1"/>
    <col min="8" max="8" width="19" style="29" customWidth="1"/>
    <col min="9" max="9" width="34.140625" style="29" customWidth="1"/>
    <col min="10" max="10" width="32.140625" style="29" customWidth="1"/>
    <col min="11" max="11" width="22.28515625" style="29" customWidth="1"/>
    <col min="12" max="12" width="23.28515625" style="29" customWidth="1"/>
    <col min="13" max="14" width="38.140625" style="29" customWidth="1"/>
    <col min="15" max="15" width="23.140625" style="29" customWidth="1"/>
    <col min="16" max="16" width="17.28515625" style="29" customWidth="1"/>
    <col min="17" max="19" width="36.5703125" style="29" customWidth="1"/>
    <col min="20" max="20" width="19" style="29" customWidth="1"/>
    <col min="21" max="21" width="2.85546875" style="29" customWidth="1"/>
    <col min="22" max="25" width="19.5703125" style="29" customWidth="1"/>
    <col min="26" max="16384" width="9.140625" style="29"/>
  </cols>
  <sheetData>
    <row r="2" spans="1:17" ht="36.75" customHeight="1" x14ac:dyDescent="0.3">
      <c r="A2" s="30"/>
      <c r="B2" s="30"/>
      <c r="C2" s="91" t="s">
        <v>251</v>
      </c>
      <c r="D2" s="91"/>
      <c r="E2" s="91"/>
      <c r="M2" s="6"/>
    </row>
    <row r="3" spans="1:17" ht="41.45" customHeight="1" thickBot="1" x14ac:dyDescent="0.5">
      <c r="A3" s="30"/>
      <c r="B3" s="30"/>
      <c r="C3" s="428" t="s">
        <v>252</v>
      </c>
      <c r="D3" s="200"/>
      <c r="E3" s="201"/>
      <c r="F3" s="201"/>
      <c r="G3" s="201"/>
      <c r="H3" s="201"/>
      <c r="I3" s="201"/>
      <c r="J3" s="201"/>
      <c r="K3" s="201"/>
      <c r="L3" s="201"/>
      <c r="M3" s="19"/>
      <c r="N3" s="188"/>
      <c r="O3" s="188"/>
      <c r="P3" s="188"/>
      <c r="Q3" s="188"/>
    </row>
    <row r="4" spans="1:17" ht="37.5" customHeight="1" thickTop="1" x14ac:dyDescent="0.3">
      <c r="A4" s="30"/>
      <c r="B4" s="30"/>
      <c r="C4" s="985" t="s">
        <v>120</v>
      </c>
      <c r="D4" s="985"/>
      <c r="E4" s="985"/>
      <c r="F4" s="985"/>
      <c r="G4" s="985"/>
      <c r="H4" s="985"/>
      <c r="I4" s="985"/>
      <c r="J4" s="985"/>
      <c r="K4" s="985"/>
      <c r="L4" s="985"/>
      <c r="M4" s="19"/>
      <c r="N4" s="188"/>
      <c r="O4" s="188"/>
      <c r="P4" s="188"/>
      <c r="Q4" s="188"/>
    </row>
    <row r="5" spans="1:17" ht="37.5" customHeight="1" x14ac:dyDescent="0.3">
      <c r="A5" s="30"/>
      <c r="B5" s="30"/>
      <c r="C5" s="582"/>
      <c r="D5" s="582"/>
      <c r="E5" s="743">
        <f>IFERROR(AVERAGE(E11:E27),0)</f>
        <v>0</v>
      </c>
      <c r="F5" s="744"/>
      <c r="G5" s="743">
        <f>IFERROR(AVERAGE(G11:G27),0)</f>
        <v>0</v>
      </c>
      <c r="H5" s="744"/>
      <c r="I5" s="743">
        <f>IFERROR(AVERAGE(I11:I27),0)</f>
        <v>0</v>
      </c>
      <c r="J5" s="744"/>
      <c r="L5" s="738"/>
      <c r="M5" s="740"/>
      <c r="N5" s="429"/>
      <c r="O5" s="429"/>
      <c r="P5" s="188"/>
      <c r="Q5" s="188"/>
    </row>
    <row r="6" spans="1:17" ht="26.1" customHeight="1" thickBot="1" x14ac:dyDescent="0.35">
      <c r="A6" s="140"/>
      <c r="C6" s="583"/>
      <c r="D6" s="583"/>
      <c r="E6" s="986" t="s">
        <v>253</v>
      </c>
      <c r="F6" s="986"/>
      <c r="G6" s="986"/>
      <c r="H6" s="986"/>
      <c r="I6" s="987" t="s">
        <v>254</v>
      </c>
      <c r="J6" s="987"/>
      <c r="K6" s="987"/>
      <c r="L6" s="987"/>
      <c r="M6" s="741" t="s">
        <v>255</v>
      </c>
      <c r="N6" s="430" t="s">
        <v>256</v>
      </c>
      <c r="O6" s="429" t="s">
        <v>257</v>
      </c>
      <c r="P6" s="188"/>
      <c r="Q6" s="188"/>
    </row>
    <row r="7" spans="1:17" ht="59.25" customHeight="1" x14ac:dyDescent="0.3">
      <c r="A7" s="860"/>
      <c r="B7" s="30"/>
      <c r="C7" s="988"/>
      <c r="D7" s="990" t="s">
        <v>123</v>
      </c>
      <c r="E7" s="584" t="s">
        <v>124</v>
      </c>
      <c r="F7" s="584" t="s">
        <v>125</v>
      </c>
      <c r="G7" s="997" t="s">
        <v>126</v>
      </c>
      <c r="H7" s="997"/>
      <c r="I7" s="584" t="s">
        <v>124</v>
      </c>
      <c r="J7" s="584" t="s">
        <v>125</v>
      </c>
      <c r="K7" s="992" t="s">
        <v>126</v>
      </c>
      <c r="L7" s="993"/>
      <c r="M7" s="429"/>
      <c r="N7" s="429"/>
      <c r="O7" s="429"/>
      <c r="P7" s="188"/>
      <c r="Q7" s="188"/>
    </row>
    <row r="8" spans="1:17" ht="29.25" customHeight="1" x14ac:dyDescent="0.3">
      <c r="A8" s="860"/>
      <c r="B8" s="30"/>
      <c r="C8" s="989"/>
      <c r="D8" s="991"/>
      <c r="E8" s="556" t="s">
        <v>14</v>
      </c>
      <c r="F8" s="557" t="s">
        <v>14</v>
      </c>
      <c r="G8" s="558" t="s">
        <v>127</v>
      </c>
      <c r="H8" s="558" t="s">
        <v>112</v>
      </c>
      <c r="I8" s="556" t="s">
        <v>14</v>
      </c>
      <c r="J8" s="557" t="s">
        <v>14</v>
      </c>
      <c r="K8" s="558" t="s">
        <v>127</v>
      </c>
      <c r="L8" s="559" t="s">
        <v>112</v>
      </c>
      <c r="M8" s="429"/>
      <c r="N8" s="429"/>
      <c r="O8" s="429"/>
      <c r="P8" s="188"/>
      <c r="Q8" s="188"/>
    </row>
    <row r="9" spans="1:17" ht="21.6" customHeight="1" x14ac:dyDescent="0.3">
      <c r="A9" s="149"/>
      <c r="B9" s="36"/>
      <c r="C9" s="230"/>
      <c r="D9" s="231"/>
      <c r="E9" s="237" t="s">
        <v>128</v>
      </c>
      <c r="F9" s="237" t="s">
        <v>129</v>
      </c>
      <c r="G9" s="994" t="s">
        <v>130</v>
      </c>
      <c r="H9" s="995"/>
      <c r="I9" s="237" t="s">
        <v>128</v>
      </c>
      <c r="J9" s="237" t="s">
        <v>129</v>
      </c>
      <c r="K9" s="995" t="s">
        <v>130</v>
      </c>
      <c r="L9" s="996"/>
      <c r="M9" s="429"/>
      <c r="N9" s="429"/>
      <c r="O9" s="429"/>
      <c r="P9" s="188"/>
      <c r="Q9" s="188"/>
    </row>
    <row r="10" spans="1:17" ht="36.6" customHeight="1" x14ac:dyDescent="0.3">
      <c r="A10" s="863"/>
      <c r="B10" s="36"/>
      <c r="C10" s="616"/>
      <c r="D10" s="617" t="str">
        <f>'Temperature-Step 2'!C13</f>
        <v>TODOS LOS COMPONENTES - Evaluación simplificada</v>
      </c>
      <c r="E10" s="631" t="e">
        <f>'Temperature-Step 2'!Q13</f>
        <v>#DIV/0!</v>
      </c>
      <c r="F10" s="619" t="e">
        <f>IF(D10=0,"N/A",MAX(MAX('Temperature-Step 1'!$Q$52,'Temperature-Step 1'!$Q$17),MAX('Temperature-Step 1'!$Q$19,'Temperature-Step 1'!$Q$57)))</f>
        <v>#DIV/0!</v>
      </c>
      <c r="G10" s="632" t="e">
        <f>IF(D10=0,"N/A",IF(E10="N/A", "N/A", E10*F10))</f>
        <v>#DIV/0!</v>
      </c>
      <c r="H10" s="620" t="e">
        <f t="shared" ref="H10:H27" si="0">IF(G10="N/A","N/A",IF(G10&lt;3,"Bajo",IF(G10&gt;=6,"Alto","Medio")))</f>
        <v>#DIV/0!</v>
      </c>
      <c r="I10" s="631" t="e">
        <f>'Temperature-Step 2'!Q40</f>
        <v>#DIV/0!</v>
      </c>
      <c r="J10" s="633">
        <f>IF(D10=0,"N/A",MAX('Temperature-Step 1'!$Q$34,'Temperature-Step 1'!$Q$62))</f>
        <v>0</v>
      </c>
      <c r="K10" s="632" t="e">
        <f>IF(D10=0,"N/A",IF(I10="N/A", "N/A", I10*J10))</f>
        <v>#DIV/0!</v>
      </c>
      <c r="L10" s="634" t="e">
        <f t="shared" ref="L10:L27" si="1">IF(K10="N/A","N/A",IF(K10&lt;3,"Bajo",IF(K10&gt;=6,"Alto","Medio")))</f>
        <v>#DIV/0!</v>
      </c>
      <c r="M10" s="742" t="e">
        <f>IF(D10="N/A",E5*'Temperature-Step 1'!$S$52,'Temperature-Step 3'!E10*'Temperature-Step 1'!$S$52)</f>
        <v>#DIV/0!</v>
      </c>
      <c r="N10" s="777" t="e">
        <f>IF(D10="N/A",$I$5*'Temperature-Step 1'!$S$62,'Temperature-Step 3'!I10*'Temperature-Step 1'!$S$62)</f>
        <v>#DIV/0!</v>
      </c>
      <c r="O10" s="742" t="e">
        <f>IF(D10="N/A",E5*'Temperature-Step 1'!$S$57,E10*'Temperature-Step 1'!$S$57)</f>
        <v>#DIV/0!</v>
      </c>
      <c r="P10" s="188" t="s">
        <v>131</v>
      </c>
      <c r="Q10" s="188"/>
    </row>
    <row r="11" spans="1:17" ht="46.5" customHeight="1" x14ac:dyDescent="0.25">
      <c r="A11" s="863"/>
      <c r="B11" s="50"/>
      <c r="C11" s="864" t="s">
        <v>114</v>
      </c>
      <c r="D11" s="617" cm="1">
        <f t="array" ref="D11:D18">_xlfn._xlws.FILTER('Temperature-Step 2'!C14:C21,'Temperature-Step 2'!D14:D21="Activo")</f>
        <v>0</v>
      </c>
      <c r="E11" s="631" t="str" cm="1">
        <f t="array" ref="E11:E18">_xlfn._xlws.FILTER('Temperature-Step 2'!Q14:Q21,'Temperature-Step 2'!D14:D21="Activo")</f>
        <v>N/A</v>
      </c>
      <c r="F11" s="619" t="str">
        <f>IF(D11=0,"N/A",MAX(MAX('Temperature-Step 1'!$Q$52,'Temperature-Step 1'!$Q$17),MAX('Temperature-Step 1'!$Q$19,'Temperature-Step 1'!$Q$57)))</f>
        <v>N/A</v>
      </c>
      <c r="G11" s="632" t="str">
        <f t="shared" ref="G11:G27" si="2">IF(D11=0,"N/A",IF(E11="N/A", "N/A", E11*F11))</f>
        <v>N/A</v>
      </c>
      <c r="H11" s="620" t="str">
        <f t="shared" si="0"/>
        <v>N/A</v>
      </c>
      <c r="I11" s="635" t="str" cm="1">
        <f t="array" ref="I11:I18">_xlfn._xlws.FILTER('Temperature-Step 2'!Q41:Q48,'Temperature-Step 2'!D41:D48="Activo")</f>
        <v>N/A</v>
      </c>
      <c r="J11" s="633" t="str">
        <f>IF(D11=0,"N/A",MAX('Temperature-Step 1'!$Q$34,'Temperature-Step 1'!$Q$62))</f>
        <v>N/A</v>
      </c>
      <c r="K11" s="632" t="str">
        <f t="shared" ref="K11:K27" si="3">IF(D11=0,"N/A",IF(I11="N/A", "N/A", I11*J11))</f>
        <v>N/A</v>
      </c>
      <c r="L11" s="634" t="str">
        <f t="shared" si="1"/>
        <v>N/A</v>
      </c>
      <c r="M11" s="742" t="e">
        <f>IF(D10="N/A",E29*'Temperature-Step 1'!$S$52,E10*'Temperature-Step 1'!$S$52)</f>
        <v>#DIV/0!</v>
      </c>
      <c r="N11" s="742" t="e">
        <f>IF(D10="N/A",I29*'Temperature-Step 1'!$S$62,I10*'Temperature-Step 1'!$S$62)</f>
        <v>#DIV/0!</v>
      </c>
      <c r="O11" s="742" t="e">
        <f>IF(D10="N/A",E29*'Temperature-Step 1'!$S$57,E10*'Temperature-Step 1'!$S$57)</f>
        <v>#DIV/0!</v>
      </c>
      <c r="P11" s="188" t="s">
        <v>132</v>
      </c>
      <c r="Q11" s="188"/>
    </row>
    <row r="12" spans="1:17" ht="55.5" customHeight="1" x14ac:dyDescent="0.25">
      <c r="A12" s="50"/>
      <c r="B12" s="50"/>
      <c r="C12" s="864"/>
      <c r="D12" s="617">
        <v>0</v>
      </c>
      <c r="E12" s="631" t="str">
        <v>N/A</v>
      </c>
      <c r="F12" s="619" t="str">
        <f>IF(D12=0,"N/A",MAX(MAX('Temperature-Step 1'!$Q$52,'Temperature-Step 1'!$Q$17),MAX('Temperature-Step 1'!$Q$19,'Temperature-Step 1'!$Q$57)))</f>
        <v>N/A</v>
      </c>
      <c r="G12" s="632" t="str">
        <f t="shared" si="2"/>
        <v>N/A</v>
      </c>
      <c r="H12" s="620" t="str">
        <f t="shared" si="0"/>
        <v>N/A</v>
      </c>
      <c r="I12" s="635" t="str">
        <v>N/A</v>
      </c>
      <c r="J12" s="633" t="str">
        <f>IF(D12=0,"N/A",MAX('Temperature-Step 1'!$Q$34,'Temperature-Step 1'!$Q$62))</f>
        <v>N/A</v>
      </c>
      <c r="K12" s="632" t="str">
        <f t="shared" si="3"/>
        <v>N/A</v>
      </c>
      <c r="L12" s="634" t="str">
        <f t="shared" si="1"/>
        <v>N/A</v>
      </c>
      <c r="M12" s="429"/>
      <c r="N12" s="429"/>
      <c r="O12" s="429"/>
      <c r="P12" s="188"/>
      <c r="Q12" s="188"/>
    </row>
    <row r="13" spans="1:17" ht="51.6" customHeight="1" x14ac:dyDescent="0.25">
      <c r="A13" s="165"/>
      <c r="B13" s="50"/>
      <c r="C13" s="864"/>
      <c r="D13" s="617">
        <v>0</v>
      </c>
      <c r="E13" s="631" t="str">
        <v>N/A</v>
      </c>
      <c r="F13" s="619" t="str">
        <f>IF(D13=0,"N/A",MAX(MAX('Temperature-Step 1'!$Q$52,'Temperature-Step 1'!$Q$17),MAX('Temperature-Step 1'!$Q$19,'Temperature-Step 1'!$Q$57)))</f>
        <v>N/A</v>
      </c>
      <c r="G13" s="632" t="str">
        <f t="shared" si="2"/>
        <v>N/A</v>
      </c>
      <c r="H13" s="620" t="str">
        <f t="shared" si="0"/>
        <v>N/A</v>
      </c>
      <c r="I13" s="635" t="str">
        <v>N/A</v>
      </c>
      <c r="J13" s="633" t="str">
        <f>IF(D13=0,"N/A",MAX('Temperature-Step 1'!$Q$34,'Temperature-Step 1'!$Q$62))</f>
        <v>N/A</v>
      </c>
      <c r="K13" s="632" t="str">
        <f t="shared" si="3"/>
        <v>N/A</v>
      </c>
      <c r="L13" s="634" t="str">
        <f t="shared" si="1"/>
        <v>N/A</v>
      </c>
      <c r="M13" s="429"/>
      <c r="N13" s="429"/>
      <c r="O13" s="429"/>
      <c r="P13" s="188"/>
      <c r="Q13" s="188"/>
    </row>
    <row r="14" spans="1:17" ht="44.1" customHeight="1" x14ac:dyDescent="0.25">
      <c r="A14" s="202"/>
      <c r="B14" s="50"/>
      <c r="C14" s="864"/>
      <c r="D14" s="617">
        <v>0</v>
      </c>
      <c r="E14" s="631" t="str">
        <v>N/A</v>
      </c>
      <c r="F14" s="619" t="str">
        <f>IF(D14=0,"N/A",MAX(MAX('Temperature-Step 1'!$Q$52,'Temperature-Step 1'!$Q$17),MAX('Temperature-Step 1'!$Q$19,'Temperature-Step 1'!$Q$57)))</f>
        <v>N/A</v>
      </c>
      <c r="G14" s="632" t="str">
        <f t="shared" si="2"/>
        <v>N/A</v>
      </c>
      <c r="H14" s="620" t="str">
        <f t="shared" si="0"/>
        <v>N/A</v>
      </c>
      <c r="I14" s="635" t="str">
        <v>N/A</v>
      </c>
      <c r="J14" s="633" t="str">
        <f>IF(D14=0,"N/A",MAX('Temperature-Step 1'!$Q$34,'Temperature-Step 1'!$Q$62))</f>
        <v>N/A</v>
      </c>
      <c r="K14" s="632" t="str">
        <f t="shared" si="3"/>
        <v>N/A</v>
      </c>
      <c r="L14" s="634" t="str">
        <f t="shared" si="1"/>
        <v>N/A</v>
      </c>
      <c r="M14" s="429"/>
      <c r="N14" s="429"/>
      <c r="O14" s="429"/>
      <c r="P14" s="188"/>
      <c r="Q14" s="188"/>
    </row>
    <row r="15" spans="1:17" ht="60" customHeight="1" x14ac:dyDescent="0.25">
      <c r="A15" s="203"/>
      <c r="B15" s="53"/>
      <c r="C15" s="864"/>
      <c r="D15" s="617">
        <v>0</v>
      </c>
      <c r="E15" s="631" t="str">
        <v>N/A</v>
      </c>
      <c r="F15" s="619" t="str">
        <f>IF(D15=0,"N/A",MAX(MAX('Temperature-Step 1'!$Q$52,'Temperature-Step 1'!$Q$17),MAX('Temperature-Step 1'!$Q$19,'Temperature-Step 1'!$Q$57)))</f>
        <v>N/A</v>
      </c>
      <c r="G15" s="632" t="str">
        <f t="shared" si="2"/>
        <v>N/A</v>
      </c>
      <c r="H15" s="620" t="str">
        <f t="shared" si="0"/>
        <v>N/A</v>
      </c>
      <c r="I15" s="635" t="str">
        <v>N/A</v>
      </c>
      <c r="J15" s="633" t="str">
        <f>IF(D15=0,"N/A",MAX('Temperature-Step 1'!$Q$34,'Temperature-Step 1'!$Q$62))</f>
        <v>N/A</v>
      </c>
      <c r="K15" s="632" t="str">
        <f t="shared" si="3"/>
        <v>N/A</v>
      </c>
      <c r="L15" s="634" t="str">
        <f t="shared" si="1"/>
        <v>N/A</v>
      </c>
      <c r="M15" s="19"/>
      <c r="N15" s="188"/>
      <c r="O15" s="188"/>
      <c r="P15" s="188"/>
      <c r="Q15" s="188"/>
    </row>
    <row r="16" spans="1:17" ht="70.5" customHeight="1" x14ac:dyDescent="0.25">
      <c r="A16" s="204"/>
      <c r="B16" s="53"/>
      <c r="C16" s="864"/>
      <c r="D16" s="617">
        <v>0</v>
      </c>
      <c r="E16" s="631" t="str">
        <v>N/A</v>
      </c>
      <c r="F16" s="619" t="str">
        <f>IF(D16=0,"N/A",MAX(MAX('Temperature-Step 1'!$Q$52,'Temperature-Step 1'!$Q$17),MAX('Temperature-Step 1'!$Q$19,'Temperature-Step 1'!$Q$57)))</f>
        <v>N/A</v>
      </c>
      <c r="G16" s="632" t="str">
        <f t="shared" si="2"/>
        <v>N/A</v>
      </c>
      <c r="H16" s="620" t="str">
        <f t="shared" si="0"/>
        <v>N/A</v>
      </c>
      <c r="I16" s="635" t="str">
        <v>N/A</v>
      </c>
      <c r="J16" s="633" t="str">
        <f>IF(D16=0,"N/A",MAX('Temperature-Step 1'!$Q$34,'Temperature-Step 1'!$Q$62))</f>
        <v>N/A</v>
      </c>
      <c r="K16" s="632" t="str">
        <f t="shared" si="3"/>
        <v>N/A</v>
      </c>
      <c r="L16" s="634" t="str">
        <f t="shared" si="1"/>
        <v>N/A</v>
      </c>
      <c r="M16" s="6"/>
    </row>
    <row r="17" spans="1:15" ht="63.6" customHeight="1" x14ac:dyDescent="0.25">
      <c r="A17" s="203"/>
      <c r="B17" s="205"/>
      <c r="C17" s="864"/>
      <c r="D17" s="617">
        <v>0</v>
      </c>
      <c r="E17" s="631" t="str">
        <v>N/A</v>
      </c>
      <c r="F17" s="619" t="str">
        <f>IF(D17=0,"N/A",MAX(MAX('Temperature-Step 1'!$Q$52,'Temperature-Step 1'!$Q$17),MAX('Temperature-Step 1'!$Q$19,'Temperature-Step 1'!$Q$57)))</f>
        <v>N/A</v>
      </c>
      <c r="G17" s="632" t="str">
        <f t="shared" si="2"/>
        <v>N/A</v>
      </c>
      <c r="H17" s="620" t="str">
        <f t="shared" si="0"/>
        <v>N/A</v>
      </c>
      <c r="I17" s="635" t="str">
        <v>N/A</v>
      </c>
      <c r="J17" s="633" t="str">
        <f>IF(D17=0,"N/A",MAX('Temperature-Step 1'!$Q$34,'Temperature-Step 1'!$Q$62))</f>
        <v>N/A</v>
      </c>
      <c r="K17" s="632" t="str">
        <f t="shared" si="3"/>
        <v>N/A</v>
      </c>
      <c r="L17" s="634" t="str">
        <f t="shared" si="1"/>
        <v>N/A</v>
      </c>
      <c r="M17" s="6"/>
    </row>
    <row r="18" spans="1:15" ht="63.6" customHeight="1" x14ac:dyDescent="0.25">
      <c r="A18" s="203"/>
      <c r="B18" s="205"/>
      <c r="C18" s="864"/>
      <c r="D18" s="617">
        <v>0</v>
      </c>
      <c r="E18" s="631" t="str">
        <v>N/A</v>
      </c>
      <c r="F18" s="619" t="str">
        <f>IF(D18=0,"N/A",MAX(MAX('Temperature-Step 1'!$Q$52,'Temperature-Step 1'!$Q$17),MAX('Temperature-Step 1'!$Q$19,'Temperature-Step 1'!$Q$57)))</f>
        <v>N/A</v>
      </c>
      <c r="G18" s="632" t="str">
        <f t="shared" si="2"/>
        <v>N/A</v>
      </c>
      <c r="H18" s="620" t="str">
        <f t="shared" si="0"/>
        <v>N/A</v>
      </c>
      <c r="I18" s="635" t="str">
        <v>N/A</v>
      </c>
      <c r="J18" s="633" t="str">
        <f>IF(D18=0,"N/A",MAX('Temperature-Step 1'!$Q$34,'Temperature-Step 1'!$Q$62))</f>
        <v>N/A</v>
      </c>
      <c r="K18" s="632" t="str">
        <f t="shared" si="3"/>
        <v>N/A</v>
      </c>
      <c r="L18" s="634" t="str">
        <f t="shared" si="1"/>
        <v>N/A</v>
      </c>
      <c r="M18" s="6"/>
    </row>
    <row r="19" spans="1:15" ht="55.5" customHeight="1" x14ac:dyDescent="0.25">
      <c r="A19" s="206"/>
      <c r="B19" s="66"/>
      <c r="C19" s="907" t="s">
        <v>117</v>
      </c>
      <c r="D19" s="617" cm="1">
        <f t="array" ref="D19:D21">_xlfn._xlws.FILTER('Temperature-Step 2'!C22:C24,'Temperature-Step 2'!D22:D24="Activo")</f>
        <v>0</v>
      </c>
      <c r="E19" s="631" t="str" cm="1">
        <f t="array" ref="E19:E21">_xlfn._xlws.FILTER('Temperature-Step 2'!Q22:Q24,'Temperature-Step 2'!D22:D24="Activo")</f>
        <v>N/A</v>
      </c>
      <c r="F19" s="619" t="str">
        <f>IF(D19=0,"N/A",MAX(MAX('Temperature-Step 1'!$Q$52,'Temperature-Step 1'!$Q$17),MAX('Temperature-Step 1'!$Q$19,'Temperature-Step 1'!$Q$59)))</f>
        <v>N/A</v>
      </c>
      <c r="G19" s="632" t="str">
        <f t="shared" si="2"/>
        <v>N/A</v>
      </c>
      <c r="H19" s="620" t="str">
        <f t="shared" si="0"/>
        <v>N/A</v>
      </c>
      <c r="I19" s="636" t="str" cm="1">
        <f t="array" ref="I19:I21">_xlfn._xlws.FILTER('Temperature-Step 2'!Q49:Q51,'Temperature-Step 2'!D49:D51="Activo")</f>
        <v>N/A</v>
      </c>
      <c r="J19" s="633" t="str">
        <f>IF(D19=0,"N/A",MAX('Temperature-Step 1'!$Q$34,'Temperature-Step 1'!$Q$62))</f>
        <v>N/A</v>
      </c>
      <c r="K19" s="632" t="str">
        <f t="shared" si="3"/>
        <v>N/A</v>
      </c>
      <c r="L19" s="634" t="str">
        <f t="shared" si="1"/>
        <v>N/A</v>
      </c>
      <c r="M19" s="6"/>
    </row>
    <row r="20" spans="1:15" ht="48.95" customHeight="1" x14ac:dyDescent="0.25">
      <c r="A20" s="194"/>
      <c r="B20" s="207"/>
      <c r="C20" s="907"/>
      <c r="D20" s="617">
        <v>0</v>
      </c>
      <c r="E20" s="631" t="str">
        <v>N/A</v>
      </c>
      <c r="F20" s="619" t="str">
        <f>IF(D20=0,"N/A",MAX(MAX('Temperature-Step 1'!$Q$52,'Temperature-Step 1'!$Q$17),MAX('Temperature-Step 1'!$Q$19,'Temperature-Step 1'!$Q$59)))</f>
        <v>N/A</v>
      </c>
      <c r="G20" s="632" t="str">
        <f t="shared" si="2"/>
        <v>N/A</v>
      </c>
      <c r="H20" s="620" t="str">
        <f t="shared" si="0"/>
        <v>N/A</v>
      </c>
      <c r="I20" s="636" t="str">
        <v>N/A</v>
      </c>
      <c r="J20" s="633" t="str">
        <f>IF(D20=0,"N/A",MAX('Temperature-Step 1'!$Q$34,'Temperature-Step 1'!$Q$62))</f>
        <v>N/A</v>
      </c>
      <c r="K20" s="632" t="str">
        <f t="shared" si="3"/>
        <v>N/A</v>
      </c>
      <c r="L20" s="634" t="str">
        <f t="shared" si="1"/>
        <v>N/A</v>
      </c>
      <c r="M20" s="6"/>
    </row>
    <row r="21" spans="1:15" ht="39" customHeight="1" x14ac:dyDescent="0.25">
      <c r="A21" s="194"/>
      <c r="B21" s="208"/>
      <c r="C21" s="907"/>
      <c r="D21" s="617">
        <v>0</v>
      </c>
      <c r="E21" s="631" t="str">
        <v>N/A</v>
      </c>
      <c r="F21" s="619" t="str">
        <f>IF(D21=0,"N/A",MAX(MAX('Temperature-Step 1'!$Q$52,'Temperature-Step 1'!$Q$17),MAX('Temperature-Step 1'!$Q$19,'Temperature-Step 1'!$Q$59)))</f>
        <v>N/A</v>
      </c>
      <c r="G21" s="632" t="str">
        <f t="shared" si="2"/>
        <v>N/A</v>
      </c>
      <c r="H21" s="620" t="str">
        <f t="shared" si="0"/>
        <v>N/A</v>
      </c>
      <c r="I21" s="636" t="str">
        <v>N/A</v>
      </c>
      <c r="J21" s="633" t="str">
        <f>IF(D21=0,"N/A",MAX('Temperature-Step 1'!$Q$34,'Temperature-Step 1'!$Q$62))</f>
        <v>N/A</v>
      </c>
      <c r="K21" s="632" t="str">
        <f t="shared" si="3"/>
        <v>N/A</v>
      </c>
      <c r="L21" s="634" t="str">
        <f t="shared" si="1"/>
        <v>N/A</v>
      </c>
      <c r="M21" s="6"/>
    </row>
    <row r="22" spans="1:15" ht="36.6" customHeight="1" x14ac:dyDescent="0.25">
      <c r="B22" s="209"/>
      <c r="C22" s="908" t="s">
        <v>118</v>
      </c>
      <c r="D22" s="617" cm="1">
        <f t="array" ref="D22:D26">_xlfn._xlws.FILTER('Temperature-Step 2'!C25:C30,'Temperature-Step 2'!D25:D30="Activo")</f>
        <v>0</v>
      </c>
      <c r="E22" s="631" t="str" cm="1">
        <f t="array" ref="E22:E26">_xlfn._xlws.FILTER('Temperature-Step 2'!Q25:Q30,'Temperature-Step 2'!D25:D30="Activo")</f>
        <v>N/A</v>
      </c>
      <c r="F22" s="619" t="str">
        <f>IF(D22=0,"N/A",MAX(MAX('Temperature-Step 1'!$Q$52,'Temperature-Step 1'!$Q$17),MAX('Temperature-Step 1'!$Q$19,'Temperature-Step 1'!$Q$59)))</f>
        <v>N/A</v>
      </c>
      <c r="G22" s="632" t="str">
        <f t="shared" si="2"/>
        <v>N/A</v>
      </c>
      <c r="H22" s="620" t="str">
        <f t="shared" si="0"/>
        <v>N/A</v>
      </c>
      <c r="I22" s="633" t="str" cm="1">
        <f t="array" ref="I22:I27">_xlfn._xlws.FILTER('Temperature-Step 2'!Q52:Q57,'Temperature-Step 2'!D52:D57="Activo")</f>
        <v>N/A</v>
      </c>
      <c r="J22" s="633" t="str">
        <f>IF(D22=0,"N/A",MAX('Temperature-Step 1'!$Q$34,'Temperature-Step 1'!$Q$62))</f>
        <v>N/A</v>
      </c>
      <c r="K22" s="632" t="str">
        <f t="shared" si="3"/>
        <v>N/A</v>
      </c>
      <c r="L22" s="634" t="str">
        <f t="shared" si="1"/>
        <v>N/A</v>
      </c>
      <c r="M22" s="6"/>
    </row>
    <row r="23" spans="1:15" ht="36.950000000000003" customHeight="1" x14ac:dyDescent="0.25">
      <c r="B23" s="209"/>
      <c r="C23" s="908"/>
      <c r="D23" s="617">
        <v>0</v>
      </c>
      <c r="E23" s="631" t="str">
        <v>N/A</v>
      </c>
      <c r="F23" s="619" t="str">
        <f>IF(D23=0,"N/A",MAX(MAX('Temperature-Step 1'!$Q$52,'Temperature-Step 1'!$Q$17),MAX('Temperature-Step 1'!$Q$19,'Temperature-Step 1'!$Q$59)))</f>
        <v>N/A</v>
      </c>
      <c r="G23" s="632" t="str">
        <f t="shared" si="2"/>
        <v>N/A</v>
      </c>
      <c r="H23" s="620" t="str">
        <f t="shared" si="0"/>
        <v>N/A</v>
      </c>
      <c r="I23" s="636" t="str">
        <v>N/A</v>
      </c>
      <c r="J23" s="633" t="str">
        <f>IF(D23=0,"N/A",MAX('Temperature-Step 1'!$Q$34,'Temperature-Step 1'!$Q$62))</f>
        <v>N/A</v>
      </c>
      <c r="K23" s="632" t="str">
        <f t="shared" si="3"/>
        <v>N/A</v>
      </c>
      <c r="L23" s="634" t="str">
        <f t="shared" si="1"/>
        <v>N/A</v>
      </c>
      <c r="M23" s="6"/>
    </row>
    <row r="24" spans="1:15" ht="46.5" customHeight="1" x14ac:dyDescent="0.25">
      <c r="B24" s="209"/>
      <c r="C24" s="908"/>
      <c r="D24" s="617">
        <v>0</v>
      </c>
      <c r="E24" s="631" t="str">
        <v>N/A</v>
      </c>
      <c r="F24" s="619" t="str">
        <f>IF(D24=0,"N/A",MAX(MAX('Temperature-Step 1'!$Q$52,'Temperature-Step 1'!$Q$17),MAX('Temperature-Step 1'!$Q$19,'Temperature-Step 1'!$Q$59)))</f>
        <v>N/A</v>
      </c>
      <c r="G24" s="632" t="str">
        <f t="shared" si="2"/>
        <v>N/A</v>
      </c>
      <c r="H24" s="620" t="str">
        <f t="shared" si="0"/>
        <v>N/A</v>
      </c>
      <c r="I24" s="636" t="str">
        <v>N/A</v>
      </c>
      <c r="J24" s="633" t="str">
        <f>IF(D24=0,"N/A",MAX('Temperature-Step 1'!$Q$34,'Temperature-Step 1'!$Q$62))</f>
        <v>N/A</v>
      </c>
      <c r="K24" s="632" t="str">
        <f t="shared" si="3"/>
        <v>N/A</v>
      </c>
      <c r="L24" s="634" t="str">
        <f t="shared" si="1"/>
        <v>N/A</v>
      </c>
      <c r="M24" s="6"/>
    </row>
    <row r="25" spans="1:15" ht="51" customHeight="1" x14ac:dyDescent="0.25">
      <c r="C25" s="908"/>
      <c r="D25" s="617">
        <v>0</v>
      </c>
      <c r="E25" s="631" t="str">
        <v>N/A</v>
      </c>
      <c r="F25" s="619" t="str">
        <f>IF(D25=0,"N/A",MAX(MAX('Temperature-Step 1'!$Q$52,'Temperature-Step 1'!$Q$17),MAX('Temperature-Step 1'!$Q$19,'Temperature-Step 1'!$Q$59)))</f>
        <v>N/A</v>
      </c>
      <c r="G25" s="632" t="str">
        <f t="shared" si="2"/>
        <v>N/A</v>
      </c>
      <c r="H25" s="620" t="str">
        <f t="shared" si="0"/>
        <v>N/A</v>
      </c>
      <c r="I25" s="636" t="str">
        <v>N/A</v>
      </c>
      <c r="J25" s="633" t="str">
        <f>IF(D25=0,"N/A",MAX('Temperature-Step 1'!$Q$34,'Temperature-Step 1'!$Q$62))</f>
        <v>N/A</v>
      </c>
      <c r="K25" s="632" t="str">
        <f t="shared" si="3"/>
        <v>N/A</v>
      </c>
      <c r="L25" s="634" t="str">
        <f t="shared" si="1"/>
        <v>N/A</v>
      </c>
      <c r="M25" s="6"/>
    </row>
    <row r="26" spans="1:15" ht="56.1" customHeight="1" x14ac:dyDescent="0.25">
      <c r="C26" s="908"/>
      <c r="D26" s="617">
        <v>0</v>
      </c>
      <c r="E26" s="631" t="str">
        <v>N/A</v>
      </c>
      <c r="F26" s="619" t="str">
        <f>IF(D26=0,"N/A",MAX(MAX('Temperature-Step 1'!$Q$52,'Temperature-Step 1'!$Q$17),MAX('Temperature-Step 1'!$Q$19,'Temperature-Step 1'!$Q$59)))</f>
        <v>N/A</v>
      </c>
      <c r="G26" s="632" t="str">
        <f t="shared" si="2"/>
        <v>N/A</v>
      </c>
      <c r="H26" s="620" t="str">
        <f t="shared" si="0"/>
        <v>N/A</v>
      </c>
      <c r="I26" s="636" t="str">
        <v>N/A</v>
      </c>
      <c r="J26" s="633" t="str">
        <f>IF(D26=0,"N/A",MAX('Temperature-Step 1'!$Q$34,'Temperature-Step 1'!$Q$62))</f>
        <v>N/A</v>
      </c>
      <c r="K26" s="632" t="str">
        <f t="shared" si="3"/>
        <v>N/A</v>
      </c>
      <c r="L26" s="634" t="str">
        <f t="shared" si="1"/>
        <v>N/A</v>
      </c>
      <c r="M26" s="6"/>
    </row>
    <row r="27" spans="1:15" ht="48.95" customHeight="1" x14ac:dyDescent="0.25">
      <c r="B27" s="205"/>
      <c r="C27" s="869"/>
      <c r="D27" s="637"/>
      <c r="E27" s="638"/>
      <c r="F27" s="639" t="str">
        <f>IF(D27=0,"N/A",MAX(MAX('Temperature-Step 1'!$Q$52,'Temperature-Step 1'!$Q$17),MAX('Temperature-Step 1'!$Q$19,'Temperature-Step 1'!$Q$59)))</f>
        <v>N/A</v>
      </c>
      <c r="G27" s="632" t="str">
        <f t="shared" si="2"/>
        <v>N/A</v>
      </c>
      <c r="H27" s="640" t="str">
        <f t="shared" si="0"/>
        <v>N/A</v>
      </c>
      <c r="I27" s="641" t="str">
        <v>N/A</v>
      </c>
      <c r="J27" s="633" t="str">
        <f>IF(D27=0,"N/A",MAX('Temperature-Step 1'!$Q$34,'Temperature-Step 1'!$Q$62))</f>
        <v>N/A</v>
      </c>
      <c r="K27" s="632" t="str">
        <f t="shared" si="3"/>
        <v>N/A</v>
      </c>
      <c r="L27" s="642" t="str">
        <f t="shared" si="1"/>
        <v>N/A</v>
      </c>
      <c r="M27" s="6"/>
    </row>
    <row r="28" spans="1:15" ht="29.45" customHeight="1" x14ac:dyDescent="0.25">
      <c r="A28" s="52"/>
      <c r="B28" s="207"/>
      <c r="C28" s="630"/>
      <c r="D28" s="611"/>
      <c r="E28" s="612"/>
      <c r="F28" s="613"/>
      <c r="G28" s="612"/>
      <c r="H28" s="612"/>
      <c r="I28" s="19"/>
      <c r="J28" s="751"/>
      <c r="K28" s="612"/>
      <c r="L28" s="19"/>
      <c r="M28" s="736"/>
      <c r="N28" s="736"/>
      <c r="O28" s="736"/>
    </row>
    <row r="29" spans="1:15" ht="24.6" customHeight="1" x14ac:dyDescent="0.25">
      <c r="A29" s="207"/>
      <c r="B29" s="208"/>
      <c r="C29" s="896"/>
      <c r="D29" s="611"/>
      <c r="E29" s="743">
        <f>IFERROR(MAX(E11:E27),0)</f>
        <v>0</v>
      </c>
      <c r="F29" s="745"/>
      <c r="G29" s="746" t="e">
        <f>IF($D$10="N/A",MAX(G11:G18,G22:G27),G10)</f>
        <v>#DIV/0!</v>
      </c>
      <c r="H29" s="746"/>
      <c r="I29" s="743"/>
      <c r="J29" s="787"/>
      <c r="K29" s="746" t="e">
        <f>IF(D10="N/A",MAX(K11:K18,K22:K27),K10)</f>
        <v>#DIV/0!</v>
      </c>
      <c r="L29" s="429"/>
      <c r="M29" s="736"/>
      <c r="N29" s="736"/>
      <c r="O29" s="736"/>
    </row>
    <row r="30" spans="1:15" ht="18.600000000000001" customHeight="1" x14ac:dyDescent="0.25">
      <c r="A30" s="213"/>
      <c r="B30" s="209"/>
      <c r="C30" s="896"/>
      <c r="D30" s="611"/>
      <c r="E30" s="612"/>
      <c r="F30" s="613"/>
      <c r="G30" s="746" t="str">
        <f>IF(D10="N/A",MAX(G19:G21),"N/A")</f>
        <v>N/A</v>
      </c>
      <c r="H30" s="612"/>
      <c r="I30" s="19"/>
      <c r="J30" s="751"/>
      <c r="K30" s="746" t="str">
        <f>IF(D10="N/A",MAX(K19:K21),"N/A")</f>
        <v>N/A</v>
      </c>
      <c r="L30" s="19"/>
      <c r="M30" s="736"/>
      <c r="N30" s="736"/>
      <c r="O30" s="736"/>
    </row>
    <row r="31" spans="1:15" ht="36.6" customHeight="1" x14ac:dyDescent="0.25">
      <c r="C31" s="896"/>
      <c r="D31" s="611"/>
      <c r="E31" s="612"/>
      <c r="F31" s="613"/>
      <c r="G31" s="612"/>
      <c r="H31" s="612"/>
      <c r="I31" s="19"/>
      <c r="J31" s="751"/>
      <c r="K31" s="612"/>
      <c r="L31" s="19"/>
      <c r="M31" s="736"/>
      <c r="N31" s="736"/>
      <c r="O31" s="736"/>
    </row>
    <row r="32" spans="1:15" ht="38.1" customHeight="1" x14ac:dyDescent="0.25">
      <c r="C32" s="896"/>
      <c r="D32" s="614"/>
      <c r="E32" s="615"/>
      <c r="F32" s="613"/>
      <c r="G32" s="612"/>
      <c r="H32" s="615"/>
      <c r="I32" s="19"/>
      <c r="J32" s="751"/>
      <c r="K32" s="612"/>
      <c r="L32" s="19"/>
      <c r="M32" s="736"/>
      <c r="N32" s="736"/>
      <c r="O32" s="736"/>
    </row>
    <row r="33" spans="1:25" x14ac:dyDescent="0.25">
      <c r="B33" s="216"/>
      <c r="C33" s="736"/>
      <c r="D33" s="758"/>
      <c r="E33" s="736"/>
      <c r="F33" s="736"/>
      <c r="G33" s="736"/>
      <c r="H33" s="736"/>
      <c r="I33" s="736"/>
      <c r="J33" s="736"/>
      <c r="K33" s="736"/>
      <c r="L33" s="736"/>
      <c r="M33" s="736"/>
      <c r="N33" s="736"/>
      <c r="O33" s="736"/>
    </row>
    <row r="34" spans="1:25" ht="16.5" x14ac:dyDescent="0.25">
      <c r="B34" s="216"/>
      <c r="C34" s="759"/>
      <c r="D34" s="758"/>
      <c r="E34" s="736"/>
      <c r="F34" s="736"/>
      <c r="G34" s="736"/>
      <c r="H34" s="736"/>
      <c r="I34" s="736"/>
      <c r="J34" s="736"/>
      <c r="K34" s="736"/>
      <c r="L34" s="736"/>
      <c r="M34" s="736"/>
      <c r="N34" s="736"/>
      <c r="O34" s="736"/>
    </row>
    <row r="35" spans="1:25" ht="14.45" customHeight="1" x14ac:dyDescent="0.25">
      <c r="B35" s="64"/>
      <c r="C35" s="889"/>
      <c r="D35" s="889"/>
      <c r="E35" s="889"/>
      <c r="F35" s="889"/>
      <c r="G35" s="889"/>
      <c r="H35" s="889"/>
      <c r="I35" s="736"/>
      <c r="J35" s="889"/>
      <c r="K35" s="889"/>
      <c r="L35" s="889"/>
      <c r="M35" s="889"/>
      <c r="N35" s="889"/>
      <c r="O35" s="889"/>
      <c r="Q35" s="882"/>
      <c r="R35" s="882"/>
      <c r="S35" s="882"/>
      <c r="T35" s="882"/>
      <c r="U35" s="136"/>
      <c r="V35" s="882"/>
      <c r="W35" s="882"/>
      <c r="X35" s="882"/>
      <c r="Y35" s="882"/>
    </row>
    <row r="36" spans="1:25" ht="42" customHeight="1" x14ac:dyDescent="0.25">
      <c r="B36" s="64"/>
      <c r="C36" s="736"/>
      <c r="D36" s="758"/>
      <c r="E36" s="736"/>
      <c r="F36" s="736"/>
      <c r="G36" s="736"/>
      <c r="H36" s="736"/>
      <c r="I36" s="760"/>
      <c r="J36" s="760"/>
      <c r="K36" s="761"/>
      <c r="L36" s="761"/>
      <c r="M36" s="761"/>
      <c r="N36" s="761"/>
      <c r="O36" s="762"/>
      <c r="Q36" s="95"/>
      <c r="R36" s="95"/>
      <c r="S36" s="95"/>
      <c r="V36" s="58"/>
      <c r="W36" s="58"/>
      <c r="X36" s="58"/>
      <c r="Y36" s="58"/>
    </row>
    <row r="37" spans="1:25" ht="66.95" customHeight="1" x14ac:dyDescent="0.25">
      <c r="B37" s="64"/>
      <c r="C37" s="217"/>
      <c r="D37" s="29"/>
      <c r="J37" s="52"/>
      <c r="K37" s="149"/>
      <c r="L37" s="149"/>
      <c r="M37" s="149"/>
      <c r="N37" s="49"/>
      <c r="O37" s="219"/>
      <c r="Q37" s="49"/>
      <c r="R37" s="49"/>
      <c r="S37" s="149"/>
      <c r="T37" s="219"/>
      <c r="U37" s="149"/>
      <c r="V37" s="220"/>
      <c r="W37" s="220"/>
      <c r="X37" s="220"/>
      <c r="Y37" s="220"/>
    </row>
    <row r="38" spans="1:25" ht="21.95" customHeight="1" x14ac:dyDescent="0.25">
      <c r="B38" s="64"/>
      <c r="C38" s="883"/>
      <c r="D38" s="884"/>
      <c r="E38" s="119"/>
      <c r="F38" s="119"/>
      <c r="G38" s="119"/>
      <c r="H38" s="119"/>
      <c r="J38" s="885"/>
      <c r="K38" s="221"/>
      <c r="L38" s="221"/>
      <c r="M38" s="221"/>
      <c r="N38" s="221"/>
      <c r="O38" s="153"/>
      <c r="Q38" s="221"/>
      <c r="R38" s="221"/>
      <c r="S38" s="221"/>
      <c r="T38" s="153"/>
      <c r="U38" s="153"/>
      <c r="V38" s="153"/>
      <c r="W38" s="153"/>
      <c r="X38" s="153"/>
      <c r="Y38" s="153"/>
    </row>
    <row r="39" spans="1:25" ht="21.95" customHeight="1" x14ac:dyDescent="0.25">
      <c r="B39" s="64"/>
      <c r="C39" s="883"/>
      <c r="D39" s="884"/>
      <c r="E39" s="222"/>
      <c r="F39" s="222"/>
      <c r="G39" s="222"/>
      <c r="H39" s="222"/>
      <c r="J39" s="885"/>
      <c r="K39" s="223"/>
      <c r="L39" s="223"/>
      <c r="M39" s="223"/>
      <c r="N39" s="223"/>
      <c r="O39" s="223"/>
      <c r="Q39" s="103"/>
      <c r="R39" s="103"/>
      <c r="S39" s="103"/>
      <c r="T39" s="111"/>
      <c r="U39" s="153"/>
      <c r="V39" s="111"/>
      <c r="W39" s="103"/>
      <c r="X39" s="223"/>
      <c r="Y39" s="103"/>
    </row>
    <row r="40" spans="1:25" ht="26.1" customHeight="1" x14ac:dyDescent="0.25">
      <c r="B40" s="64"/>
      <c r="C40" s="188"/>
      <c r="D40" s="170"/>
      <c r="E40" s="224"/>
      <c r="F40" s="224"/>
      <c r="G40" s="224"/>
      <c r="H40" s="224"/>
      <c r="J40" s="885"/>
      <c r="K40" s="103"/>
      <c r="L40" s="103"/>
      <c r="M40" s="103"/>
      <c r="N40" s="103"/>
      <c r="O40" s="103"/>
      <c r="P40" s="136"/>
      <c r="U40" s="136"/>
      <c r="V40" s="111"/>
      <c r="W40" s="103"/>
      <c r="X40" s="111"/>
      <c r="Y40" s="103"/>
    </row>
    <row r="41" spans="1:25" ht="21.6" customHeight="1" x14ac:dyDescent="0.25">
      <c r="B41" s="64"/>
      <c r="C41" s="188"/>
      <c r="D41" s="225"/>
      <c r="E41" s="226"/>
      <c r="F41" s="226"/>
      <c r="G41" s="103"/>
      <c r="H41" s="226"/>
      <c r="J41" s="83"/>
      <c r="K41" s="103"/>
      <c r="L41" s="103"/>
      <c r="M41" s="103"/>
      <c r="N41" s="103"/>
      <c r="O41" s="103"/>
      <c r="P41" s="136"/>
      <c r="Q41" s="136"/>
      <c r="R41" s="136"/>
      <c r="S41" s="136"/>
      <c r="T41" s="136"/>
      <c r="U41" s="136"/>
      <c r="V41" s="111"/>
      <c r="W41" s="103"/>
      <c r="X41" s="111"/>
      <c r="Y41" s="103"/>
    </row>
    <row r="42" spans="1:25" ht="18" customHeight="1" x14ac:dyDescent="0.25">
      <c r="A42" s="886"/>
      <c r="C42" s="887"/>
      <c r="D42" s="212"/>
      <c r="E42" s="103"/>
      <c r="F42" s="103"/>
      <c r="G42" s="103"/>
      <c r="H42" s="103"/>
      <c r="J42" s="83"/>
      <c r="K42" s="103"/>
      <c r="L42" s="103"/>
      <c r="M42" s="103"/>
      <c r="N42" s="103"/>
      <c r="O42" s="103"/>
      <c r="P42" s="136"/>
      <c r="Q42" s="136"/>
      <c r="R42" s="136"/>
      <c r="S42" s="136"/>
      <c r="T42" s="136"/>
      <c r="U42" s="136"/>
      <c r="V42" s="103"/>
      <c r="W42" s="103"/>
      <c r="X42" s="103"/>
      <c r="Y42" s="103"/>
    </row>
    <row r="43" spans="1:25" x14ac:dyDescent="0.25">
      <c r="A43" s="886"/>
      <c r="C43" s="888"/>
      <c r="D43" s="212"/>
      <c r="E43" s="103"/>
      <c r="F43" s="103"/>
      <c r="G43" s="103"/>
      <c r="H43" s="103"/>
      <c r="K43" s="103"/>
      <c r="L43" s="103"/>
      <c r="M43" s="103"/>
      <c r="N43" s="103"/>
      <c r="O43" s="103"/>
      <c r="P43" s="136"/>
      <c r="Q43" s="103"/>
      <c r="R43" s="103"/>
      <c r="S43" s="103"/>
      <c r="T43" s="111"/>
      <c r="U43" s="215"/>
      <c r="V43" s="103"/>
      <c r="W43" s="103"/>
      <c r="X43" s="103"/>
      <c r="Y43" s="103"/>
    </row>
    <row r="44" spans="1:25" x14ac:dyDescent="0.25">
      <c r="C44" s="888"/>
      <c r="D44" s="228"/>
      <c r="E44" s="103"/>
      <c r="F44" s="103"/>
      <c r="G44" s="103"/>
      <c r="H44" s="103"/>
      <c r="K44" s="103"/>
      <c r="L44" s="103"/>
      <c r="M44" s="103"/>
      <c r="N44" s="103"/>
      <c r="O44" s="103"/>
      <c r="P44" s="136"/>
      <c r="Q44" s="103"/>
      <c r="R44" s="103"/>
      <c r="S44" s="103"/>
      <c r="T44" s="111"/>
      <c r="U44" s="215"/>
      <c r="V44" s="103"/>
      <c r="W44" s="103"/>
      <c r="X44" s="103"/>
      <c r="Y44" s="103"/>
    </row>
    <row r="45" spans="1:25" x14ac:dyDescent="0.25">
      <c r="C45" s="888"/>
      <c r="D45" s="212"/>
      <c r="E45" s="103"/>
      <c r="F45" s="103"/>
      <c r="G45" s="103"/>
      <c r="H45" s="103"/>
      <c r="K45" s="103"/>
      <c r="L45" s="103"/>
      <c r="M45" s="103"/>
      <c r="N45" s="103"/>
      <c r="O45" s="103"/>
      <c r="P45" s="136"/>
      <c r="Q45" s="103"/>
      <c r="R45" s="103"/>
      <c r="S45" s="103"/>
      <c r="T45" s="111"/>
      <c r="U45" s="103"/>
      <c r="V45" s="103"/>
      <c r="W45" s="103"/>
      <c r="X45" s="103"/>
      <c r="Y45" s="103"/>
    </row>
    <row r="46" spans="1:25" x14ac:dyDescent="0.25">
      <c r="C46" s="888"/>
      <c r="D46" s="212"/>
      <c r="E46" s="103"/>
      <c r="F46" s="103"/>
      <c r="G46" s="103"/>
      <c r="H46" s="103"/>
      <c r="K46" s="103"/>
      <c r="L46" s="103"/>
      <c r="M46" s="103"/>
      <c r="N46" s="103"/>
      <c r="O46" s="103"/>
      <c r="P46" s="136"/>
      <c r="Q46" s="103"/>
      <c r="R46" s="103"/>
      <c r="S46" s="103"/>
      <c r="T46" s="111"/>
      <c r="U46" s="215"/>
      <c r="V46" s="103"/>
      <c r="W46" s="103"/>
      <c r="X46" s="103"/>
      <c r="Y46" s="103"/>
    </row>
    <row r="47" spans="1:25" x14ac:dyDescent="0.25">
      <c r="C47" s="887"/>
      <c r="D47" s="212"/>
      <c r="E47" s="103"/>
      <c r="F47" s="103"/>
      <c r="G47" s="103"/>
      <c r="H47" s="103"/>
      <c r="K47" s="103"/>
      <c r="L47" s="103"/>
      <c r="M47" s="103"/>
      <c r="N47" s="103"/>
      <c r="O47" s="103"/>
      <c r="P47" s="136"/>
      <c r="Q47" s="103"/>
      <c r="R47" s="103"/>
      <c r="S47" s="103"/>
      <c r="T47" s="111"/>
      <c r="U47" s="215"/>
      <c r="V47" s="103"/>
      <c r="W47" s="103"/>
      <c r="X47" s="103"/>
      <c r="Y47" s="103"/>
    </row>
    <row r="48" spans="1:25" x14ac:dyDescent="0.25">
      <c r="C48" s="888"/>
      <c r="D48" s="212"/>
      <c r="E48" s="103"/>
      <c r="F48" s="103"/>
      <c r="G48" s="103"/>
      <c r="H48" s="103"/>
      <c r="K48" s="103"/>
      <c r="L48" s="103"/>
      <c r="M48" s="103"/>
      <c r="N48" s="103"/>
      <c r="O48" s="103"/>
      <c r="P48" s="136"/>
      <c r="Q48" s="103"/>
      <c r="R48" s="103"/>
      <c r="S48" s="103"/>
      <c r="T48" s="111"/>
      <c r="U48" s="215"/>
      <c r="V48" s="103"/>
      <c r="W48" s="103"/>
      <c r="X48" s="103"/>
      <c r="Y48" s="103"/>
    </row>
    <row r="49" spans="3:25" x14ac:dyDescent="0.25">
      <c r="C49" s="888"/>
      <c r="D49" s="212"/>
      <c r="E49" s="103"/>
      <c r="F49" s="103"/>
      <c r="G49" s="103"/>
      <c r="H49" s="103"/>
      <c r="K49" s="103"/>
      <c r="L49" s="103"/>
      <c r="M49" s="103"/>
      <c r="N49" s="103"/>
      <c r="O49" s="103"/>
      <c r="P49" s="136"/>
      <c r="Q49" s="103"/>
      <c r="R49" s="103"/>
      <c r="S49" s="103"/>
      <c r="T49" s="111"/>
      <c r="U49" s="215"/>
      <c r="V49" s="103"/>
      <c r="W49" s="103"/>
      <c r="X49" s="103"/>
      <c r="Y49" s="103"/>
    </row>
    <row r="50" spans="3:25" x14ac:dyDescent="0.25">
      <c r="C50" s="891"/>
      <c r="D50" s="212"/>
      <c r="E50" s="103"/>
      <c r="F50" s="103"/>
      <c r="G50" s="103"/>
      <c r="H50" s="103"/>
      <c r="K50" s="103"/>
      <c r="L50" s="103"/>
      <c r="M50" s="103"/>
      <c r="N50" s="103"/>
      <c r="O50" s="103"/>
      <c r="P50" s="136"/>
      <c r="Q50" s="103"/>
      <c r="R50" s="103"/>
      <c r="S50" s="103"/>
      <c r="T50" s="111"/>
      <c r="U50" s="215"/>
      <c r="V50" s="103"/>
      <c r="W50" s="103"/>
      <c r="X50" s="103"/>
      <c r="Y50" s="103"/>
    </row>
    <row r="51" spans="3:25" x14ac:dyDescent="0.25">
      <c r="C51" s="891"/>
      <c r="D51" s="212"/>
      <c r="E51" s="103"/>
      <c r="F51" s="103"/>
      <c r="G51" s="103"/>
      <c r="H51" s="103"/>
      <c r="K51" s="103"/>
      <c r="L51" s="103"/>
      <c r="M51" s="103"/>
      <c r="N51" s="103"/>
      <c r="O51" s="103"/>
      <c r="P51" s="136"/>
      <c r="Q51" s="103"/>
      <c r="R51" s="103"/>
      <c r="S51" s="103"/>
      <c r="T51" s="111"/>
      <c r="U51" s="215"/>
      <c r="V51" s="103"/>
      <c r="W51" s="103"/>
      <c r="X51" s="103"/>
      <c r="Y51" s="103"/>
    </row>
    <row r="52" spans="3:25" x14ac:dyDescent="0.25">
      <c r="C52" s="891"/>
      <c r="D52" s="211"/>
      <c r="E52" s="103"/>
      <c r="F52" s="103"/>
      <c r="G52" s="103"/>
      <c r="H52" s="103"/>
      <c r="K52" s="103"/>
      <c r="L52" s="103"/>
      <c r="M52" s="103"/>
      <c r="N52" s="103"/>
      <c r="O52" s="103"/>
      <c r="P52" s="136"/>
      <c r="Q52" s="103"/>
      <c r="R52" s="103"/>
      <c r="S52" s="103"/>
      <c r="T52" s="111"/>
      <c r="U52" s="215"/>
      <c r="V52" s="103"/>
      <c r="W52" s="103"/>
      <c r="X52" s="103"/>
      <c r="Y52" s="103"/>
    </row>
    <row r="53" spans="3:25" x14ac:dyDescent="0.25">
      <c r="C53" s="888"/>
      <c r="D53" s="211"/>
      <c r="E53" s="103"/>
      <c r="F53" s="103"/>
      <c r="G53" s="103"/>
      <c r="H53" s="103"/>
      <c r="K53" s="103"/>
      <c r="L53" s="103"/>
      <c r="M53" s="103"/>
      <c r="N53" s="103"/>
      <c r="O53" s="103"/>
      <c r="P53" s="136"/>
      <c r="Q53" s="103"/>
      <c r="R53" s="103"/>
      <c r="S53" s="103"/>
      <c r="T53" s="111"/>
      <c r="U53" s="215"/>
      <c r="V53" s="103"/>
      <c r="W53" s="103"/>
      <c r="X53" s="103"/>
      <c r="Y53" s="103"/>
    </row>
    <row r="54" spans="3:25" x14ac:dyDescent="0.25">
      <c r="C54" s="888"/>
      <c r="D54" s="228"/>
      <c r="E54" s="103"/>
      <c r="F54" s="103"/>
      <c r="G54" s="103"/>
      <c r="H54" s="103"/>
      <c r="K54" s="103"/>
      <c r="L54" s="103"/>
      <c r="M54" s="103"/>
      <c r="N54" s="103"/>
      <c r="O54" s="103"/>
      <c r="P54" s="136"/>
      <c r="Q54" s="103"/>
      <c r="R54" s="103"/>
      <c r="S54" s="103"/>
      <c r="T54" s="111"/>
      <c r="U54" s="215"/>
      <c r="V54" s="103"/>
      <c r="W54" s="103"/>
      <c r="X54" s="103"/>
      <c r="Y54" s="103"/>
    </row>
    <row r="55" spans="3:25" x14ac:dyDescent="0.25">
      <c r="C55" s="888"/>
      <c r="D55" s="212"/>
      <c r="E55" s="103"/>
      <c r="F55" s="103"/>
      <c r="G55" s="103"/>
      <c r="H55" s="103"/>
      <c r="K55" s="103"/>
      <c r="L55" s="103"/>
      <c r="M55" s="103"/>
      <c r="N55" s="103"/>
      <c r="O55" s="103"/>
      <c r="P55" s="136"/>
      <c r="Q55" s="103"/>
      <c r="R55" s="103"/>
      <c r="S55" s="103"/>
      <c r="T55" s="111"/>
      <c r="U55" s="215"/>
      <c r="V55" s="103"/>
      <c r="W55" s="103"/>
      <c r="X55" s="103"/>
      <c r="Y55" s="103"/>
    </row>
    <row r="56" spans="3:25" x14ac:dyDescent="0.25">
      <c r="C56" s="888"/>
      <c r="D56" s="211"/>
      <c r="E56" s="103"/>
      <c r="F56" s="103"/>
      <c r="G56" s="103"/>
      <c r="H56" s="103"/>
      <c r="K56" s="103"/>
      <c r="L56" s="103"/>
      <c r="M56" s="103"/>
      <c r="N56" s="103"/>
      <c r="O56" s="103"/>
      <c r="P56" s="136"/>
      <c r="Q56" s="103"/>
      <c r="R56" s="103"/>
      <c r="S56" s="103"/>
      <c r="T56" s="111"/>
      <c r="U56" s="215"/>
      <c r="V56" s="103"/>
      <c r="W56" s="103"/>
      <c r="X56" s="103"/>
      <c r="Y56" s="103"/>
    </row>
    <row r="57" spans="3:25" ht="30.6" customHeight="1" x14ac:dyDescent="0.25">
      <c r="C57" s="888"/>
      <c r="D57" s="212"/>
      <c r="E57" s="103"/>
      <c r="F57" s="103"/>
      <c r="G57" s="103"/>
      <c r="H57" s="103"/>
      <c r="K57" s="103"/>
      <c r="L57" s="103"/>
      <c r="M57" s="103"/>
      <c r="N57" s="103"/>
      <c r="O57" s="103"/>
      <c r="P57" s="136"/>
      <c r="Q57" s="103"/>
      <c r="R57" s="103"/>
      <c r="S57" s="103"/>
      <c r="T57" s="111"/>
      <c r="U57" s="215"/>
      <c r="V57" s="103"/>
      <c r="W57" s="103"/>
      <c r="X57" s="103"/>
      <c r="Y57" s="103"/>
    </row>
    <row r="58" spans="3:25" ht="23.45" customHeight="1" thickBot="1" x14ac:dyDescent="0.3">
      <c r="C58" s="888"/>
      <c r="D58" s="211"/>
      <c r="E58" s="103"/>
      <c r="F58" s="103"/>
      <c r="G58" s="103"/>
      <c r="H58" s="103"/>
      <c r="K58" s="103"/>
      <c r="L58" s="103"/>
      <c r="M58" s="103"/>
      <c r="N58" s="103"/>
      <c r="O58" s="103"/>
      <c r="P58" s="136"/>
      <c r="Q58" s="103"/>
      <c r="R58" s="103"/>
      <c r="S58" s="103"/>
      <c r="T58" s="111"/>
      <c r="U58" s="215"/>
      <c r="V58" s="103"/>
      <c r="W58" s="103"/>
      <c r="X58" s="103"/>
      <c r="Y58" s="103"/>
    </row>
    <row r="59" spans="3:25" x14ac:dyDescent="0.25">
      <c r="C59" s="999"/>
      <c r="D59" s="212"/>
      <c r="E59" s="103"/>
      <c r="F59" s="103"/>
      <c r="G59" s="103"/>
      <c r="H59" s="103"/>
      <c r="K59" s="103"/>
      <c r="L59" s="103"/>
      <c r="M59" s="103"/>
      <c r="N59" s="103"/>
      <c r="O59" s="103"/>
      <c r="P59" s="136"/>
      <c r="Q59" s="103"/>
      <c r="R59" s="103"/>
      <c r="S59" s="103"/>
      <c r="T59" s="111"/>
      <c r="U59" s="215"/>
      <c r="V59" s="103"/>
      <c r="W59" s="103"/>
      <c r="X59" s="103"/>
      <c r="Y59" s="103"/>
    </row>
    <row r="60" spans="3:25" ht="36.6" customHeight="1" x14ac:dyDescent="0.25">
      <c r="C60" s="891"/>
      <c r="D60" s="212"/>
      <c r="E60" s="103"/>
      <c r="F60" s="103"/>
      <c r="G60" s="103"/>
      <c r="H60" s="103"/>
      <c r="K60" s="215"/>
      <c r="L60" s="215"/>
      <c r="M60" s="215"/>
      <c r="N60" s="215"/>
      <c r="O60" s="215"/>
      <c r="P60" s="136"/>
      <c r="Q60" s="103"/>
      <c r="R60" s="103"/>
      <c r="S60" s="103"/>
      <c r="T60" s="111"/>
      <c r="U60" s="215"/>
      <c r="V60" s="215"/>
      <c r="W60" s="215"/>
      <c r="X60" s="215"/>
      <c r="Y60" s="215"/>
    </row>
    <row r="61" spans="3:25" x14ac:dyDescent="0.25">
      <c r="C61" s="902"/>
      <c r="D61" s="212"/>
      <c r="E61" s="103"/>
      <c r="F61" s="103"/>
      <c r="G61" s="103"/>
      <c r="H61" s="103"/>
      <c r="Q61" s="894"/>
      <c r="R61" s="894"/>
      <c r="S61" s="229"/>
      <c r="T61" s="895"/>
      <c r="U61" s="218"/>
    </row>
    <row r="62" spans="3:25" ht="15.75" thickBot="1" x14ac:dyDescent="0.3">
      <c r="C62" s="903"/>
      <c r="D62" s="214"/>
      <c r="E62" s="103"/>
      <c r="F62" s="103"/>
      <c r="G62" s="103"/>
      <c r="H62" s="103"/>
      <c r="K62" s="218"/>
      <c r="L62" s="218"/>
      <c r="M62" s="218"/>
      <c r="N62" s="218"/>
      <c r="O62" s="215"/>
      <c r="Q62" s="894"/>
      <c r="R62" s="894"/>
      <c r="S62" s="229"/>
      <c r="T62" s="895"/>
      <c r="U62" s="218"/>
      <c r="V62" s="218"/>
      <c r="W62" s="218"/>
      <c r="X62" s="218"/>
      <c r="Y62" s="218"/>
    </row>
    <row r="63" spans="3:25" ht="15.75" thickBot="1" x14ac:dyDescent="0.3">
      <c r="C63" s="210"/>
      <c r="D63" s="214"/>
      <c r="E63" s="215"/>
      <c r="F63" s="215"/>
      <c r="G63" s="215"/>
      <c r="H63" s="215"/>
      <c r="K63" s="52"/>
      <c r="L63" s="52"/>
      <c r="M63" s="52"/>
    </row>
    <row r="64" spans="3:25" ht="13.5" customHeight="1" x14ac:dyDescent="0.25">
      <c r="C64" s="998"/>
      <c r="D64" s="884"/>
      <c r="E64" s="119"/>
      <c r="F64" s="119"/>
      <c r="G64" s="119"/>
      <c r="H64" s="119"/>
      <c r="J64" s="885"/>
    </row>
    <row r="65" spans="3:10" ht="0.6" customHeight="1" x14ac:dyDescent="0.25">
      <c r="C65" s="883"/>
      <c r="D65" s="884"/>
      <c r="E65" s="222"/>
      <c r="F65" s="222"/>
      <c r="G65" s="222"/>
      <c r="H65" s="222"/>
      <c r="J65" s="885"/>
    </row>
    <row r="66" spans="3:10" ht="14.45" customHeight="1" x14ac:dyDescent="0.25">
      <c r="C66" s="188"/>
      <c r="D66" s="170"/>
      <c r="E66" s="224"/>
      <c r="F66" s="224"/>
      <c r="G66" s="224"/>
      <c r="H66" s="224"/>
      <c r="J66" s="885"/>
    </row>
    <row r="67" spans="3:10" x14ac:dyDescent="0.25">
      <c r="C67" s="188"/>
      <c r="D67" s="225"/>
      <c r="E67" s="226"/>
      <c r="F67" s="226"/>
      <c r="G67" s="103"/>
      <c r="H67" s="226"/>
      <c r="J67" s="83"/>
    </row>
    <row r="68" spans="3:10" x14ac:dyDescent="0.25">
      <c r="C68" s="887"/>
      <c r="D68" s="212"/>
      <c r="E68" s="103"/>
      <c r="F68" s="103"/>
      <c r="G68" s="103"/>
      <c r="H68" s="103"/>
      <c r="J68" s="83"/>
    </row>
    <row r="69" spans="3:10" x14ac:dyDescent="0.25">
      <c r="C69" s="888"/>
      <c r="D69" s="212"/>
      <c r="E69" s="103"/>
      <c r="F69" s="103"/>
      <c r="G69" s="103"/>
      <c r="H69" s="103"/>
    </row>
    <row r="70" spans="3:10" x14ac:dyDescent="0.25">
      <c r="C70" s="888"/>
      <c r="D70" s="228"/>
      <c r="E70" s="103"/>
      <c r="F70" s="103"/>
      <c r="G70" s="103"/>
      <c r="H70" s="103"/>
    </row>
    <row r="71" spans="3:10" x14ac:dyDescent="0.25">
      <c r="C71" s="888"/>
      <c r="D71" s="212"/>
      <c r="E71" s="103"/>
      <c r="F71" s="103"/>
      <c r="G71" s="103"/>
      <c r="H71" s="103"/>
    </row>
    <row r="72" spans="3:10" x14ac:dyDescent="0.25">
      <c r="C72" s="888"/>
      <c r="D72" s="212"/>
      <c r="E72" s="103"/>
      <c r="F72" s="103"/>
      <c r="G72" s="103"/>
      <c r="H72" s="103"/>
    </row>
    <row r="73" spans="3:10" x14ac:dyDescent="0.25">
      <c r="C73" s="887"/>
      <c r="D73" s="212"/>
      <c r="E73" s="103"/>
      <c r="F73" s="103"/>
      <c r="G73" s="103"/>
      <c r="H73" s="103"/>
    </row>
    <row r="74" spans="3:10" x14ac:dyDescent="0.25">
      <c r="C74" s="888"/>
      <c r="D74" s="212"/>
      <c r="E74" s="103"/>
      <c r="F74" s="103"/>
      <c r="G74" s="103"/>
      <c r="H74" s="103"/>
    </row>
    <row r="75" spans="3:10" x14ac:dyDescent="0.25">
      <c r="C75" s="888"/>
      <c r="D75" s="212"/>
      <c r="E75" s="103"/>
      <c r="F75" s="103"/>
      <c r="G75" s="103"/>
      <c r="H75" s="103"/>
    </row>
    <row r="76" spans="3:10" x14ac:dyDescent="0.25">
      <c r="C76" s="891"/>
      <c r="D76" s="212"/>
      <c r="E76" s="103"/>
      <c r="F76" s="103"/>
      <c r="G76" s="103"/>
      <c r="H76" s="103"/>
    </row>
    <row r="77" spans="3:10" x14ac:dyDescent="0.25">
      <c r="C77" s="891"/>
      <c r="D77" s="212"/>
      <c r="E77" s="103"/>
      <c r="F77" s="103"/>
      <c r="G77" s="103"/>
      <c r="H77" s="103"/>
    </row>
    <row r="78" spans="3:10" x14ac:dyDescent="0.25">
      <c r="C78" s="891"/>
      <c r="D78" s="211"/>
      <c r="E78" s="103"/>
      <c r="F78" s="103"/>
      <c r="G78" s="103"/>
      <c r="H78" s="103"/>
    </row>
    <row r="79" spans="3:10" x14ac:dyDescent="0.25">
      <c r="C79" s="888"/>
      <c r="D79" s="211"/>
      <c r="E79" s="103"/>
      <c r="F79" s="103"/>
      <c r="G79" s="103"/>
      <c r="H79" s="103"/>
    </row>
    <row r="80" spans="3:10" x14ac:dyDescent="0.25">
      <c r="C80" s="888"/>
      <c r="D80" s="228"/>
      <c r="E80" s="103"/>
      <c r="F80" s="103"/>
      <c r="G80" s="103"/>
      <c r="H80" s="103"/>
    </row>
    <row r="81" spans="3:8" x14ac:dyDescent="0.25">
      <c r="C81" s="888"/>
      <c r="D81" s="212"/>
      <c r="E81" s="103"/>
      <c r="F81" s="103"/>
      <c r="G81" s="103"/>
      <c r="H81" s="103"/>
    </row>
    <row r="82" spans="3:8" x14ac:dyDescent="0.25">
      <c r="C82" s="888"/>
      <c r="D82" s="211"/>
      <c r="E82" s="103"/>
      <c r="F82" s="103"/>
      <c r="G82" s="103"/>
      <c r="H82" s="103"/>
    </row>
    <row r="83" spans="3:8" x14ac:dyDescent="0.25">
      <c r="C83" s="888"/>
      <c r="D83" s="212"/>
      <c r="E83" s="103"/>
      <c r="F83" s="103"/>
      <c r="G83" s="103"/>
      <c r="H83" s="103"/>
    </row>
    <row r="84" spans="3:8" ht="15.75" thickBot="1" x14ac:dyDescent="0.3">
      <c r="C84" s="888"/>
      <c r="D84" s="211"/>
      <c r="E84" s="103"/>
      <c r="F84" s="103"/>
      <c r="G84" s="103"/>
      <c r="H84" s="103"/>
    </row>
    <row r="85" spans="3:8" ht="21.95" customHeight="1" x14ac:dyDescent="0.25">
      <c r="C85" s="999"/>
      <c r="D85" s="212"/>
      <c r="E85" s="103"/>
      <c r="F85" s="103"/>
      <c r="G85" s="103"/>
      <c r="H85" s="103"/>
    </row>
    <row r="86" spans="3:8" ht="22.5" customHeight="1" x14ac:dyDescent="0.25">
      <c r="C86" s="891"/>
      <c r="D86" s="212"/>
      <c r="E86" s="103"/>
      <c r="F86" s="103"/>
      <c r="G86" s="103"/>
      <c r="H86" s="103"/>
    </row>
    <row r="87" spans="3:8" ht="28.5" customHeight="1" x14ac:dyDescent="0.25">
      <c r="C87" s="902"/>
      <c r="D87" s="212"/>
      <c r="E87" s="103"/>
      <c r="F87" s="103"/>
      <c r="G87" s="103"/>
      <c r="H87" s="103"/>
    </row>
    <row r="88" spans="3:8" ht="27.6" customHeight="1" thickBot="1" x14ac:dyDescent="0.3">
      <c r="C88" s="903"/>
      <c r="D88" s="214"/>
      <c r="E88" s="103"/>
      <c r="F88" s="103"/>
      <c r="G88" s="103"/>
      <c r="H88" s="103"/>
    </row>
    <row r="89" spans="3:8" x14ac:dyDescent="0.25">
      <c r="C89" s="210"/>
      <c r="D89" s="214"/>
      <c r="E89" s="215"/>
      <c r="F89" s="215"/>
      <c r="G89" s="215"/>
      <c r="H89" s="215"/>
    </row>
  </sheetData>
  <sheetProtection algorithmName="SHA-512" hashValue="9FK/ZqsGS1e8aCBDb/9IHSoX2Qry64T5u65cQGJrros7Rvll9RkVYk0gpMQHdQB4Qnkall/kE1uvZjlekcw6rw==" saltValue="uRaIJIb7tE4/42ZlH1jocQ==" spinCount="100000" sheet="1" selectLockedCells="1"/>
  <mergeCells count="41">
    <mergeCell ref="C59:C60"/>
    <mergeCell ref="C35:H35"/>
    <mergeCell ref="J35:O35"/>
    <mergeCell ref="C19:C21"/>
    <mergeCell ref="C22:C27"/>
    <mergeCell ref="C29:C32"/>
    <mergeCell ref="C76:C78"/>
    <mergeCell ref="C79:C84"/>
    <mergeCell ref="C85:C86"/>
    <mergeCell ref="C87:C88"/>
    <mergeCell ref="C61:C62"/>
    <mergeCell ref="C68:C72"/>
    <mergeCell ref="C73:C75"/>
    <mergeCell ref="Q61:Q62"/>
    <mergeCell ref="R61:R62"/>
    <mergeCell ref="T61:T62"/>
    <mergeCell ref="C64:C65"/>
    <mergeCell ref="D64:D65"/>
    <mergeCell ref="J64:J66"/>
    <mergeCell ref="A42:A43"/>
    <mergeCell ref="C42:C46"/>
    <mergeCell ref="C47:C49"/>
    <mergeCell ref="C50:C52"/>
    <mergeCell ref="C53:C58"/>
    <mergeCell ref="Q35:T35"/>
    <mergeCell ref="V35:Y35"/>
    <mergeCell ref="C38:C39"/>
    <mergeCell ref="D38:D39"/>
    <mergeCell ref="J38:J40"/>
    <mergeCell ref="C4:L4"/>
    <mergeCell ref="E6:H6"/>
    <mergeCell ref="I6:L6"/>
    <mergeCell ref="A10:A11"/>
    <mergeCell ref="A7:A8"/>
    <mergeCell ref="C7:C8"/>
    <mergeCell ref="D7:D8"/>
    <mergeCell ref="K7:L7"/>
    <mergeCell ref="G9:H9"/>
    <mergeCell ref="K9:L9"/>
    <mergeCell ref="G7:H7"/>
    <mergeCell ref="C11:C18"/>
  </mergeCells>
  <conditionalFormatting sqref="D10:D27">
    <cfRule type="cellIs" dxfId="132" priority="12" operator="equal">
      <formula>0</formula>
    </cfRule>
  </conditionalFormatting>
  <conditionalFormatting sqref="E10:F27">
    <cfRule type="cellIs" dxfId="131" priority="4" operator="equal">
      <formula>"N/A"</formula>
    </cfRule>
    <cfRule type="containsBlanks" dxfId="130" priority="39">
      <formula>LEN(TRIM(E10))=0</formula>
    </cfRule>
  </conditionalFormatting>
  <conditionalFormatting sqref="G10:H27">
    <cfRule type="cellIs" dxfId="129" priority="23" operator="equal">
      <formula>"N/A"</formula>
    </cfRule>
  </conditionalFormatting>
  <conditionalFormatting sqref="H10:H27">
    <cfRule type="cellIs" dxfId="128" priority="24" operator="equal">
      <formula>"Bajo"</formula>
    </cfRule>
    <cfRule type="cellIs" dxfId="127" priority="25" operator="equal">
      <formula>"Medio"</formula>
    </cfRule>
    <cfRule type="cellIs" dxfId="126" priority="26" operator="equal">
      <formula>"Alto"</formula>
    </cfRule>
  </conditionalFormatting>
  <conditionalFormatting sqref="I10:J27">
    <cfRule type="cellIs" dxfId="125" priority="3" operator="equal">
      <formula>"N/A"</formula>
    </cfRule>
    <cfRule type="containsBlanks" dxfId="124" priority="40">
      <formula>LEN(TRIM(I10))=0</formula>
    </cfRule>
  </conditionalFormatting>
  <conditionalFormatting sqref="K28 K31:K32">
    <cfRule type="cellIs" dxfId="123" priority="18" operator="equal">
      <formula>"Bajo"</formula>
    </cfRule>
    <cfRule type="cellIs" dxfId="122" priority="19" operator="equal">
      <formula>"Medio"</formula>
    </cfRule>
    <cfRule type="cellIs" dxfId="121" priority="20" operator="equal">
      <formula>"Alto"</formula>
    </cfRule>
  </conditionalFormatting>
  <conditionalFormatting sqref="K10:L27">
    <cfRule type="cellIs" dxfId="120" priority="1" operator="equal">
      <formula>"N/A"</formula>
    </cfRule>
  </conditionalFormatting>
  <conditionalFormatting sqref="L10:L27">
    <cfRule type="cellIs" dxfId="119" priority="15" operator="equal">
      <formula>"Bajo"</formula>
    </cfRule>
    <cfRule type="cellIs" dxfId="118" priority="16" operator="equal">
      <formula>"Medio"</formula>
    </cfRule>
    <cfRule type="cellIs" dxfId="117" priority="17" operator="equal">
      <formula>"Alto"</formula>
    </cfRule>
  </conditionalFormatting>
  <conditionalFormatting sqref="W39:W41">
    <cfRule type="cellIs" dxfId="116" priority="36" operator="equal">
      <formula>"Bajo"</formula>
    </cfRule>
    <cfRule type="cellIs" dxfId="115" priority="37" operator="equal">
      <formula>"Medio"</formula>
    </cfRule>
    <cfRule type="cellIs" dxfId="114" priority="38" operator="equal">
      <formula>"Alto"</formula>
    </cfRule>
  </conditionalFormatting>
  <conditionalFormatting sqref="Y39:Y41">
    <cfRule type="cellIs" dxfId="113" priority="33" operator="equal">
      <formula>"Bajo"</formula>
    </cfRule>
    <cfRule type="cellIs" dxfId="112" priority="34" operator="equal">
      <formula>"Medio"</formula>
    </cfRule>
    <cfRule type="cellIs" dxfId="111" priority="35" operator="equal">
      <formula>"Alto"</formula>
    </cfRule>
  </conditionalFormatting>
  <pageMargins left="0.7" right="0.7" top="0.75" bottom="0.75" header="0.3" footer="0.3"/>
  <headerFooter>
    <oddHeader>&amp;C&amp;"Calibri"&amp;10&amp;K808080 Corporate Use&amp;1#_x000D_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3283-E3C6-4528-9462-9B6083166CE4}">
  <sheetPr codeName="Sheet9">
    <tabColor rgb="FF990033"/>
  </sheetPr>
  <dimension ref="A2:AV105"/>
  <sheetViews>
    <sheetView zoomScale="60" zoomScaleNormal="60" workbookViewId="0">
      <selection activeCell="L19" sqref="L19"/>
    </sheetView>
  </sheetViews>
  <sheetFormatPr baseColWidth="10" defaultColWidth="9.140625" defaultRowHeight="15" x14ac:dyDescent="0.25"/>
  <cols>
    <col min="1" max="1" width="41.5703125" style="29" customWidth="1"/>
    <col min="2" max="2" width="3.7109375" style="188" customWidth="1"/>
    <col min="3" max="3" width="9.7109375" style="29" customWidth="1"/>
    <col min="4" max="4" width="50.85546875" style="29" customWidth="1"/>
    <col min="5" max="22" width="23.5703125" style="29" customWidth="1"/>
    <col min="23" max="23" width="1.85546875" style="29" customWidth="1"/>
    <col min="24" max="24" width="27.85546875" style="29" customWidth="1"/>
    <col min="25" max="25" width="6.140625" style="29" customWidth="1"/>
    <col min="26" max="26" width="27.140625" style="29" customWidth="1"/>
    <col min="27" max="48" width="9.140625" style="418"/>
    <col min="49" max="16384" width="9.140625" style="29"/>
  </cols>
  <sheetData>
    <row r="2" spans="1:33" ht="35.25" customHeight="1" x14ac:dyDescent="0.3">
      <c r="D2" s="135" t="s">
        <v>251</v>
      </c>
      <c r="E2" s="135"/>
      <c r="F2" s="135"/>
      <c r="G2" s="135"/>
      <c r="H2" s="141"/>
      <c r="I2" s="141"/>
      <c r="J2" s="141"/>
      <c r="K2" s="141"/>
    </row>
    <row r="3" spans="1:33" ht="41.45" customHeight="1" thickBot="1" x14ac:dyDescent="0.5">
      <c r="D3" s="238" t="s">
        <v>133</v>
      </c>
      <c r="E3" s="238"/>
      <c r="F3" s="238"/>
      <c r="G3" s="238"/>
      <c r="H3" s="238"/>
      <c r="I3" s="201"/>
      <c r="J3" s="201"/>
      <c r="K3" s="201"/>
      <c r="L3" s="201"/>
      <c r="M3" s="201"/>
      <c r="N3" s="201"/>
      <c r="O3" s="201"/>
      <c r="P3" s="201"/>
      <c r="Q3" s="201"/>
      <c r="R3" s="201"/>
      <c r="S3" s="201"/>
      <c r="T3" s="201"/>
      <c r="U3" s="201"/>
      <c r="V3" s="201"/>
    </row>
    <row r="4" spans="1:33" ht="24" customHeight="1" thickTop="1" x14ac:dyDescent="0.45">
      <c r="B4" s="36"/>
      <c r="D4" s="73"/>
      <c r="E4" s="35"/>
      <c r="F4" s="35"/>
      <c r="G4" s="35"/>
      <c r="H4" s="35"/>
    </row>
    <row r="5" spans="1:33" ht="24" customHeight="1" x14ac:dyDescent="0.45">
      <c r="A5" s="240" t="s">
        <v>9</v>
      </c>
      <c r="B5" s="96"/>
      <c r="C5" s="37"/>
      <c r="E5" s="35"/>
      <c r="F5" s="35"/>
      <c r="G5" s="35"/>
      <c r="H5" s="35"/>
    </row>
    <row r="6" spans="1:33" ht="17.45" customHeight="1" x14ac:dyDescent="0.45">
      <c r="A6" s="863" t="s">
        <v>258</v>
      </c>
      <c r="B6" s="96"/>
      <c r="C6" s="37"/>
      <c r="D6" s="239"/>
      <c r="E6" s="35"/>
      <c r="F6" s="35"/>
      <c r="G6" s="35"/>
      <c r="H6" s="35"/>
      <c r="Q6" s="916" t="s">
        <v>134</v>
      </c>
      <c r="R6" s="916"/>
      <c r="S6" s="916"/>
      <c r="T6" s="916"/>
      <c r="U6" s="916"/>
      <c r="V6" s="916"/>
    </row>
    <row r="7" spans="1:33" ht="31.5" customHeight="1" x14ac:dyDescent="0.45">
      <c r="A7" s="863"/>
      <c r="B7" s="96"/>
      <c r="C7" s="37"/>
      <c r="D7" s="286" t="s">
        <v>135</v>
      </c>
      <c r="E7" s="287"/>
      <c r="F7" s="287"/>
      <c r="G7" s="287"/>
      <c r="H7" s="287"/>
      <c r="I7" s="6"/>
      <c r="J7" s="6"/>
      <c r="K7" s="6"/>
      <c r="L7" s="6"/>
      <c r="M7" s="6"/>
      <c r="N7" s="6"/>
      <c r="O7" s="6"/>
      <c r="P7" s="6"/>
      <c r="Q7" s="1000" t="str">
        <f>'Temperature-Step 2'!G5</f>
        <v>Vivienda/oficina/tienda de tamaño pequeño</v>
      </c>
      <c r="R7" s="1000"/>
      <c r="S7" s="1000"/>
      <c r="T7" s="1000"/>
      <c r="U7" s="1000"/>
      <c r="V7" s="1000"/>
    </row>
    <row r="8" spans="1:33" ht="6.6" customHeight="1" x14ac:dyDescent="0.45">
      <c r="A8" s="863"/>
      <c r="B8" s="96"/>
      <c r="C8" s="37"/>
      <c r="D8" s="286"/>
      <c r="E8" s="287"/>
      <c r="F8" s="287"/>
      <c r="G8" s="287"/>
      <c r="H8" s="287"/>
      <c r="I8" s="6"/>
      <c r="J8" s="6"/>
      <c r="K8" s="6"/>
      <c r="L8" s="6"/>
      <c r="M8" s="6"/>
      <c r="N8" s="6"/>
      <c r="O8" s="6"/>
      <c r="P8" s="6"/>
      <c r="Q8" s="576"/>
      <c r="R8" s="918"/>
      <c r="S8" s="918"/>
      <c r="T8" s="918"/>
      <c r="U8" s="918"/>
      <c r="V8" s="918"/>
    </row>
    <row r="9" spans="1:33" ht="27.75" customHeight="1" x14ac:dyDescent="0.25">
      <c r="A9" s="863"/>
      <c r="B9" s="96"/>
      <c r="D9" s="411"/>
      <c r="E9" s="579" t="s">
        <v>259</v>
      </c>
      <c r="F9" s="1013" t="s">
        <v>114</v>
      </c>
      <c r="G9" s="1014"/>
      <c r="H9" s="1014"/>
      <c r="I9" s="1014"/>
      <c r="J9" s="1014"/>
      <c r="K9" s="1014"/>
      <c r="L9" s="1014"/>
      <c r="M9" s="1015"/>
      <c r="N9" s="909" t="s">
        <v>117</v>
      </c>
      <c r="O9" s="910"/>
      <c r="P9" s="923"/>
      <c r="Q9" s="909" t="s">
        <v>118</v>
      </c>
      <c r="R9" s="910"/>
      <c r="S9" s="910"/>
      <c r="T9" s="910"/>
      <c r="U9" s="910"/>
      <c r="V9" s="910"/>
      <c r="W9" s="78"/>
    </row>
    <row r="10" spans="1:33" ht="54.95" customHeight="1" thickBot="1" x14ac:dyDescent="0.3">
      <c r="A10" s="863"/>
      <c r="B10" s="241"/>
      <c r="D10" s="412" t="s">
        <v>260</v>
      </c>
      <c r="E10" s="288" t="str" cm="1">
        <f t="array" ref="E10:V10">TRANSPOSE('Temperature-Step 3'!D10:D27)</f>
        <v>TODOS LOS COMPONENTES - Evaluación simplificada</v>
      </c>
      <c r="F10" s="288">
        <v>0</v>
      </c>
      <c r="G10" s="288">
        <v>0</v>
      </c>
      <c r="H10" s="288">
        <v>0</v>
      </c>
      <c r="I10" s="288">
        <v>0</v>
      </c>
      <c r="J10" s="288">
        <v>0</v>
      </c>
      <c r="K10" s="288">
        <v>0</v>
      </c>
      <c r="L10" s="288">
        <v>0</v>
      </c>
      <c r="M10" s="288">
        <v>0</v>
      </c>
      <c r="N10" s="288">
        <v>0</v>
      </c>
      <c r="O10" s="288">
        <v>0</v>
      </c>
      <c r="P10" s="288">
        <v>0</v>
      </c>
      <c r="Q10" s="288">
        <v>0</v>
      </c>
      <c r="R10" s="288">
        <v>0</v>
      </c>
      <c r="S10" s="288">
        <v>0</v>
      </c>
      <c r="T10" s="288">
        <v>0</v>
      </c>
      <c r="U10" s="288">
        <v>0</v>
      </c>
      <c r="V10" s="288">
        <v>0</v>
      </c>
      <c r="W10" s="78"/>
      <c r="X10" s="188"/>
    </row>
    <row r="11" spans="1:33" ht="48" customHeight="1" thickBot="1" x14ac:dyDescent="0.3">
      <c r="A11" s="863" t="s">
        <v>261</v>
      </c>
      <c r="B11" s="242"/>
      <c r="C11" s="243" t="s">
        <v>262</v>
      </c>
      <c r="D11" s="289" t="s">
        <v>263</v>
      </c>
      <c r="E11" s="290" t="e" cm="1">
        <f t="array" ref="E11:V11">TRANSPOSE('Temperature-Step 3'!H10:H27)</f>
        <v>#DIV/0!</v>
      </c>
      <c r="F11" s="290" t="str">
        <v>N/A</v>
      </c>
      <c r="G11" s="290" t="str">
        <v>N/A</v>
      </c>
      <c r="H11" s="290" t="str">
        <v>N/A</v>
      </c>
      <c r="I11" s="290" t="str">
        <v>N/A</v>
      </c>
      <c r="J11" s="290" t="str">
        <v>N/A</v>
      </c>
      <c r="K11" s="291" t="str">
        <v>N/A</v>
      </c>
      <c r="L11" s="291" t="str">
        <v>N/A</v>
      </c>
      <c r="M11" s="291" t="str">
        <v>N/A</v>
      </c>
      <c r="N11" s="290" t="str">
        <v>N/A</v>
      </c>
      <c r="O11" s="291" t="str">
        <v>N/A</v>
      </c>
      <c r="P11" s="291" t="str">
        <v>N/A</v>
      </c>
      <c r="Q11" s="290" t="str">
        <v>N/A</v>
      </c>
      <c r="R11" s="291" t="str">
        <v>N/A</v>
      </c>
      <c r="S11" s="291" t="str">
        <v>N/A</v>
      </c>
      <c r="T11" s="291" t="str">
        <v>N/A</v>
      </c>
      <c r="U11" s="291" t="str">
        <v>N/A</v>
      </c>
      <c r="V11" s="291" t="str">
        <v>N/A</v>
      </c>
      <c r="W11" s="78"/>
      <c r="X11" s="429" t="s">
        <v>139</v>
      </c>
      <c r="Y11" s="429"/>
      <c r="Z11" s="429"/>
    </row>
    <row r="12" spans="1:33" ht="29.45" customHeight="1" x14ac:dyDescent="0.3">
      <c r="A12" s="1012"/>
      <c r="B12" s="245"/>
      <c r="C12" s="325" t="s">
        <v>264</v>
      </c>
      <c r="D12" s="1016" t="s">
        <v>265</v>
      </c>
      <c r="E12" s="1016"/>
      <c r="F12" s="1016"/>
      <c r="G12" s="1016"/>
      <c r="H12" s="1016"/>
      <c r="I12" s="1016"/>
      <c r="J12" s="1016"/>
      <c r="K12" s="1016"/>
      <c r="L12" s="1016"/>
      <c r="M12" s="1016"/>
      <c r="N12" s="1016"/>
      <c r="O12" s="1016"/>
      <c r="P12" s="1016"/>
      <c r="Q12" s="1016"/>
      <c r="R12" s="1016"/>
      <c r="S12" s="1016"/>
      <c r="T12" s="1016"/>
      <c r="U12" s="1016"/>
      <c r="V12" s="1017"/>
      <c r="X12" s="429"/>
      <c r="Y12" s="429"/>
      <c r="Z12" s="429"/>
    </row>
    <row r="13" spans="1:33" ht="21" customHeight="1" x14ac:dyDescent="0.3">
      <c r="A13" s="1012"/>
      <c r="C13" s="325"/>
      <c r="D13" s="728" t="s">
        <v>266</v>
      </c>
      <c r="E13" s="339"/>
      <c r="F13" s="339"/>
      <c r="G13" s="339"/>
      <c r="H13" s="339"/>
      <c r="I13" s="339"/>
      <c r="J13" s="339"/>
      <c r="K13" s="339"/>
      <c r="L13" s="339"/>
      <c r="M13" s="339"/>
      <c r="N13" s="339"/>
      <c r="O13" s="339"/>
      <c r="P13" s="339"/>
      <c r="Q13" s="339"/>
      <c r="R13" s="339"/>
      <c r="S13" s="339"/>
      <c r="T13" s="339"/>
      <c r="U13" s="339"/>
      <c r="V13" s="339"/>
      <c r="X13" s="735"/>
      <c r="Y13" s="735"/>
      <c r="Z13" s="735"/>
      <c r="AA13" s="736"/>
      <c r="AB13" s="736"/>
      <c r="AC13" s="736"/>
      <c r="AD13" s="736"/>
      <c r="AE13" s="736"/>
      <c r="AF13" s="736"/>
    </row>
    <row r="14" spans="1:33" ht="17.100000000000001" customHeight="1" x14ac:dyDescent="0.25">
      <c r="A14" s="1012"/>
      <c r="B14" s="248"/>
      <c r="D14" s="249"/>
      <c r="E14" s="250"/>
      <c r="F14" s="250"/>
      <c r="G14" s="250"/>
      <c r="H14" s="250"/>
      <c r="I14" s="250"/>
      <c r="J14" s="250"/>
      <c r="K14" s="250"/>
      <c r="L14" s="251"/>
      <c r="M14" s="252"/>
      <c r="N14" s="250"/>
      <c r="O14" s="250"/>
      <c r="P14" s="250"/>
      <c r="Q14" s="250"/>
      <c r="R14" s="250"/>
      <c r="S14" s="250"/>
      <c r="T14" s="250"/>
      <c r="U14" s="250"/>
      <c r="V14" s="250"/>
      <c r="X14" s="735"/>
      <c r="Y14" s="735"/>
      <c r="Z14" s="735"/>
      <c r="AA14" s="736"/>
      <c r="AB14" s="736"/>
      <c r="AC14" s="736"/>
      <c r="AD14" s="736"/>
      <c r="AE14" s="736"/>
      <c r="AF14" s="736"/>
    </row>
    <row r="15" spans="1:33" ht="16.5" customHeight="1" x14ac:dyDescent="0.25">
      <c r="A15" s="863" t="s">
        <v>267</v>
      </c>
      <c r="B15" s="242"/>
      <c r="D15" s="249"/>
      <c r="E15" s="250"/>
      <c r="F15" s="250"/>
      <c r="G15" s="250"/>
      <c r="H15" s="250"/>
      <c r="I15" s="250"/>
      <c r="J15" s="250"/>
      <c r="K15" s="250"/>
      <c r="L15" s="253"/>
      <c r="M15" s="254"/>
      <c r="N15" s="250"/>
      <c r="O15" s="250"/>
      <c r="P15" s="250"/>
      <c r="Q15" s="250"/>
      <c r="R15" s="250"/>
      <c r="S15" s="250"/>
      <c r="T15" s="250"/>
      <c r="U15" s="250"/>
      <c r="V15" s="250"/>
      <c r="X15" s="429"/>
      <c r="Y15" s="429"/>
      <c r="Z15" s="429"/>
      <c r="AA15" s="188"/>
      <c r="AB15" s="188"/>
      <c r="AC15" s="188"/>
      <c r="AD15" s="736"/>
      <c r="AE15" s="736"/>
      <c r="AF15" s="736"/>
    </row>
    <row r="16" spans="1:33" ht="20.100000000000001" customHeight="1" x14ac:dyDescent="0.25">
      <c r="A16" s="863"/>
      <c r="B16" s="255"/>
      <c r="D16" s="249"/>
      <c r="E16" s="250"/>
      <c r="F16" s="250"/>
      <c r="G16" s="250"/>
      <c r="H16" s="250"/>
      <c r="I16" s="250"/>
      <c r="J16" s="250"/>
      <c r="K16" s="250"/>
      <c r="L16" s="253"/>
      <c r="M16" s="253"/>
      <c r="N16" s="250"/>
      <c r="O16" s="250"/>
      <c r="P16" s="250"/>
      <c r="Q16" s="250"/>
      <c r="R16" s="250"/>
      <c r="S16" s="250"/>
      <c r="T16" s="250"/>
      <c r="U16" s="250"/>
      <c r="V16" s="250"/>
      <c r="X16" s="735"/>
      <c r="Y16" s="735"/>
      <c r="Z16" s="735"/>
      <c r="AA16" s="736"/>
      <c r="AB16" s="736"/>
      <c r="AC16" s="736"/>
      <c r="AD16" s="736"/>
      <c r="AE16" s="736"/>
      <c r="AF16" s="736"/>
      <c r="AG16" s="736"/>
    </row>
    <row r="17" spans="1:39" ht="20.100000000000001" customHeight="1" x14ac:dyDescent="0.25">
      <c r="A17" s="863"/>
      <c r="B17" s="255"/>
      <c r="D17" s="249" t="s">
        <v>143</v>
      </c>
      <c r="E17" s="256"/>
      <c r="F17" s="256"/>
      <c r="G17" s="256"/>
      <c r="H17" s="256"/>
      <c r="I17" s="256"/>
      <c r="J17" s="256"/>
      <c r="K17" s="256"/>
      <c r="L17" s="257"/>
      <c r="M17" s="257"/>
      <c r="N17" s="256"/>
      <c r="O17" s="256"/>
      <c r="P17" s="256"/>
      <c r="Q17" s="256"/>
      <c r="R17" s="256"/>
      <c r="S17" s="256"/>
      <c r="T17" s="256"/>
      <c r="U17" s="256"/>
      <c r="V17" s="256"/>
      <c r="X17" s="735"/>
      <c r="Y17" s="735"/>
      <c r="Z17" s="735"/>
      <c r="AA17" s="736"/>
      <c r="AB17" s="736"/>
      <c r="AC17" s="736"/>
      <c r="AD17" s="736"/>
      <c r="AE17" s="736"/>
      <c r="AF17" s="736"/>
      <c r="AG17" s="736"/>
      <c r="AH17" s="736"/>
      <c r="AI17" s="736"/>
      <c r="AJ17" s="736"/>
    </row>
    <row r="18" spans="1:39" ht="20.100000000000001" customHeight="1" x14ac:dyDescent="0.25">
      <c r="A18" s="863"/>
      <c r="B18" s="255"/>
      <c r="D18" s="249" t="s">
        <v>143</v>
      </c>
      <c r="E18" s="256"/>
      <c r="F18" s="256"/>
      <c r="G18" s="256"/>
      <c r="H18" s="256"/>
      <c r="I18" s="256"/>
      <c r="J18" s="256"/>
      <c r="K18" s="256"/>
      <c r="L18" s="257"/>
      <c r="M18" s="257"/>
      <c r="N18" s="256"/>
      <c r="O18" s="256"/>
      <c r="P18" s="256"/>
      <c r="Q18" s="256"/>
      <c r="R18" s="256"/>
      <c r="S18" s="256"/>
      <c r="T18" s="256"/>
      <c r="U18" s="256"/>
      <c r="V18" s="256"/>
      <c r="X18" s="735"/>
      <c r="Y18" s="735"/>
      <c r="Z18" s="735"/>
      <c r="AA18" s="736"/>
      <c r="AB18" s="736"/>
      <c r="AC18" s="736"/>
      <c r="AD18" s="736"/>
      <c r="AE18" s="736"/>
      <c r="AF18" s="736"/>
      <c r="AG18" s="736"/>
      <c r="AH18" s="736"/>
      <c r="AI18" s="736"/>
      <c r="AJ18" s="736"/>
    </row>
    <row r="19" spans="1:39" ht="15" customHeight="1" x14ac:dyDescent="0.25">
      <c r="A19" s="863"/>
      <c r="B19" s="255"/>
      <c r="D19" s="249" t="s">
        <v>143</v>
      </c>
      <c r="E19" s="256"/>
      <c r="F19" s="256"/>
      <c r="G19" s="256"/>
      <c r="H19" s="256"/>
      <c r="I19" s="256"/>
      <c r="J19" s="256"/>
      <c r="K19" s="256"/>
      <c r="L19" s="257"/>
      <c r="M19" s="257"/>
      <c r="N19" s="256"/>
      <c r="O19" s="256"/>
      <c r="P19" s="256"/>
      <c r="Q19" s="256"/>
      <c r="R19" s="256"/>
      <c r="S19" s="256"/>
      <c r="T19" s="256"/>
      <c r="U19" s="256"/>
      <c r="V19" s="256"/>
      <c r="X19" s="735"/>
      <c r="Y19" s="735"/>
      <c r="Z19" s="735"/>
      <c r="AA19" s="736"/>
      <c r="AB19" s="736"/>
      <c r="AC19" s="736"/>
      <c r="AD19" s="736"/>
      <c r="AE19" s="736"/>
      <c r="AF19" s="188"/>
      <c r="AG19" s="188"/>
      <c r="AH19" s="188"/>
      <c r="AI19" s="188"/>
      <c r="AJ19" s="188"/>
      <c r="AK19" s="188"/>
      <c r="AL19" s="188"/>
      <c r="AM19" s="188"/>
    </row>
    <row r="20" spans="1:39" ht="15" customHeight="1" x14ac:dyDescent="0.25">
      <c r="A20" s="863"/>
      <c r="B20" s="255"/>
      <c r="D20" s="249" t="s">
        <v>143</v>
      </c>
      <c r="E20" s="256"/>
      <c r="F20" s="256"/>
      <c r="G20" s="256"/>
      <c r="H20" s="256"/>
      <c r="I20" s="256"/>
      <c r="J20" s="256"/>
      <c r="K20" s="256"/>
      <c r="L20" s="257"/>
      <c r="M20" s="257"/>
      <c r="N20" s="256"/>
      <c r="O20" s="256"/>
      <c r="P20" s="256"/>
      <c r="Q20" s="256"/>
      <c r="R20" s="256"/>
      <c r="S20" s="256"/>
      <c r="T20" s="256"/>
      <c r="U20" s="256"/>
      <c r="V20" s="256"/>
      <c r="X20" s="735"/>
      <c r="Y20" s="735"/>
      <c r="Z20" s="735"/>
      <c r="AA20" s="735"/>
      <c r="AB20" s="735"/>
      <c r="AC20" s="736"/>
      <c r="AD20" s="736"/>
      <c r="AE20" s="736"/>
      <c r="AF20" s="188"/>
      <c r="AG20" s="188"/>
      <c r="AH20" s="188"/>
      <c r="AI20" s="188"/>
      <c r="AJ20" s="188"/>
      <c r="AK20" s="188"/>
      <c r="AL20" s="188"/>
      <c r="AM20" s="188"/>
    </row>
    <row r="21" spans="1:39" ht="15" customHeight="1" x14ac:dyDescent="0.25">
      <c r="A21" s="863"/>
      <c r="B21" s="255"/>
      <c r="D21" s="249" t="s">
        <v>143</v>
      </c>
      <c r="E21" s="256"/>
      <c r="F21" s="256"/>
      <c r="G21" s="256"/>
      <c r="H21" s="256"/>
      <c r="I21" s="256"/>
      <c r="J21" s="256"/>
      <c r="K21" s="256"/>
      <c r="L21" s="257"/>
      <c r="M21" s="257"/>
      <c r="N21" s="256"/>
      <c r="O21" s="256"/>
      <c r="P21" s="256"/>
      <c r="Q21" s="256"/>
      <c r="R21" s="256"/>
      <c r="S21" s="256"/>
      <c r="T21" s="256"/>
      <c r="U21" s="256"/>
      <c r="V21" s="256"/>
      <c r="X21" s="735"/>
      <c r="Y21" s="735"/>
      <c r="Z21" s="735"/>
      <c r="AA21" s="735"/>
      <c r="AB21" s="735"/>
      <c r="AC21" s="736"/>
      <c r="AD21" s="736"/>
      <c r="AE21" s="736"/>
      <c r="AF21" s="188"/>
      <c r="AG21" s="188"/>
      <c r="AH21" s="188"/>
      <c r="AI21" s="188"/>
      <c r="AJ21" s="188"/>
      <c r="AK21" s="188"/>
      <c r="AL21" s="188"/>
      <c r="AM21" s="188"/>
    </row>
    <row r="22" spans="1:39" ht="15" customHeight="1" x14ac:dyDescent="0.25">
      <c r="A22" s="863"/>
      <c r="B22" s="255"/>
      <c r="D22" s="249" t="s">
        <v>143</v>
      </c>
      <c r="E22" s="256"/>
      <c r="F22" s="256"/>
      <c r="G22" s="256"/>
      <c r="H22" s="256"/>
      <c r="I22" s="256"/>
      <c r="J22" s="256"/>
      <c r="K22" s="256"/>
      <c r="L22" s="257"/>
      <c r="M22" s="257"/>
      <c r="N22" s="256"/>
      <c r="O22" s="256"/>
      <c r="P22" s="256"/>
      <c r="Q22" s="256"/>
      <c r="R22" s="256"/>
      <c r="S22" s="256"/>
      <c r="T22" s="256"/>
      <c r="U22" s="256"/>
      <c r="V22" s="256"/>
      <c r="X22" s="793"/>
      <c r="Y22" s="793"/>
      <c r="Z22" s="793"/>
      <c r="AA22" s="793"/>
      <c r="AB22" s="793"/>
      <c r="AF22" s="188"/>
      <c r="AG22" s="188"/>
      <c r="AH22" s="188"/>
      <c r="AI22" s="188"/>
      <c r="AJ22" s="188"/>
      <c r="AK22" s="188"/>
      <c r="AL22" s="188"/>
      <c r="AM22" s="188"/>
    </row>
    <row r="23" spans="1:39" ht="20.100000000000001" customHeight="1" thickBot="1" x14ac:dyDescent="0.3">
      <c r="A23" s="863"/>
      <c r="B23" s="255"/>
      <c r="D23" s="249" t="s">
        <v>143</v>
      </c>
      <c r="E23" s="256"/>
      <c r="F23" s="256"/>
      <c r="G23" s="256"/>
      <c r="H23" s="256"/>
      <c r="I23" s="256"/>
      <c r="J23" s="256"/>
      <c r="K23" s="256"/>
      <c r="L23" s="256"/>
      <c r="M23" s="256"/>
      <c r="N23" s="256"/>
      <c r="O23" s="256"/>
      <c r="P23" s="256"/>
      <c r="Q23" s="256"/>
      <c r="R23" s="256"/>
      <c r="S23" s="256"/>
      <c r="T23" s="256"/>
      <c r="U23" s="256"/>
      <c r="V23" s="256"/>
      <c r="X23" s="793"/>
      <c r="Y23" s="793"/>
      <c r="Z23" s="793"/>
      <c r="AA23" s="793"/>
      <c r="AB23" s="793"/>
      <c r="AF23" s="188"/>
      <c r="AG23" s="188"/>
      <c r="AH23" s="188"/>
      <c r="AI23" s="799" t="s">
        <v>559</v>
      </c>
      <c r="AJ23" s="799"/>
      <c r="AK23" s="799" t="s">
        <v>560</v>
      </c>
      <c r="AL23" s="188"/>
      <c r="AM23" s="188"/>
    </row>
    <row r="24" spans="1:39" ht="30.75" customHeight="1" x14ac:dyDescent="0.3">
      <c r="A24" s="863" t="s">
        <v>268</v>
      </c>
      <c r="B24" s="248"/>
      <c r="C24" s="325" t="s">
        <v>269</v>
      </c>
      <c r="D24" s="259" t="s">
        <v>145</v>
      </c>
      <c r="E24" s="914"/>
      <c r="F24" s="914"/>
      <c r="G24" s="914"/>
      <c r="H24" s="914"/>
      <c r="I24" s="914"/>
      <c r="J24" s="914"/>
      <c r="K24" s="914"/>
      <c r="L24" s="914"/>
      <c r="M24" s="914"/>
      <c r="N24" s="914"/>
      <c r="O24" s="914"/>
      <c r="P24" s="914"/>
      <c r="Q24" s="914"/>
      <c r="R24" s="914"/>
      <c r="S24" s="914"/>
      <c r="T24" s="914"/>
      <c r="U24" s="914"/>
      <c r="V24" s="914"/>
      <c r="AA24" s="795"/>
      <c r="AB24" s="793"/>
      <c r="AF24" s="188"/>
      <c r="AG24" s="429"/>
      <c r="AH24" s="429"/>
      <c r="AI24" s="429" t="str" cm="1">
        <f t="array" ref="AI24">IF(MAX(AH25:AH27)=0,"N/A",INDEX(AG25:AG27,AI25,1))</f>
        <v>N/A</v>
      </c>
      <c r="AJ24" s="429"/>
      <c r="AK24" s="429" t="str" cm="1">
        <f t="array" ref="AK24">IF(MAX(AJ25:AJ27)=0,"N/A",INDEX(AG25:AG27,AK25,1))</f>
        <v>N/A</v>
      </c>
      <c r="AL24" s="188"/>
      <c r="AM24" s="188"/>
    </row>
    <row r="25" spans="1:39" ht="47.45" customHeight="1" thickBot="1" x14ac:dyDescent="0.35">
      <c r="A25" s="863"/>
      <c r="B25" s="248"/>
      <c r="C25" s="327"/>
      <c r="D25" s="414" t="s">
        <v>270</v>
      </c>
      <c r="E25" s="915"/>
      <c r="F25" s="915"/>
      <c r="G25" s="915"/>
      <c r="H25" s="915"/>
      <c r="I25" s="915"/>
      <c r="J25" s="915"/>
      <c r="K25" s="915"/>
      <c r="L25" s="915"/>
      <c r="M25" s="915"/>
      <c r="N25" s="915"/>
      <c r="O25" s="915"/>
      <c r="P25" s="915"/>
      <c r="Q25" s="915"/>
      <c r="R25" s="915"/>
      <c r="S25" s="915"/>
      <c r="T25" s="915"/>
      <c r="U25" s="915"/>
      <c r="V25" s="915"/>
      <c r="AA25" s="793"/>
      <c r="AB25" s="793"/>
      <c r="AF25" s="188"/>
      <c r="AG25" s="430" t="s">
        <v>139</v>
      </c>
      <c r="AH25" s="430">
        <f>COUNTIF(E26:M26,AG25)+COUNTIF(Q26:V26,AG25)</f>
        <v>0</v>
      </c>
      <c r="AI25" s="643">
        <f>MATCH(MAX(AH25:AH27),AH25:AH27,0)</f>
        <v>1</v>
      </c>
      <c r="AJ25" s="430">
        <f>COUNTIF(N26:P26,AG25)</f>
        <v>0</v>
      </c>
      <c r="AK25" s="643">
        <f>MATCH(MAX(AJ25:AJ27),AJ25:AJ27,0)</f>
        <v>1</v>
      </c>
      <c r="AL25" s="188"/>
      <c r="AM25" s="188"/>
    </row>
    <row r="26" spans="1:39" ht="42.6" customHeight="1" thickBot="1" x14ac:dyDescent="0.35">
      <c r="A26" s="863"/>
      <c r="B26" s="260"/>
      <c r="C26" s="325" t="s">
        <v>271</v>
      </c>
      <c r="D26" s="292" t="s">
        <v>272</v>
      </c>
      <c r="E26" s="293" t="e">
        <f>IF(E11="N/A","N/A",IF(E24="N/A",E11,IF(E24="",E11,IF(E11="Alto","Bajo",IF(E11="Alto","Medio","Bajo")))))</f>
        <v>#DIV/0!</v>
      </c>
      <c r="F26" s="293" t="str">
        <f t="shared" ref="F26:V26" si="0">IF(F11="N/A","N/A",IF(F24="N/A",F11,IF(F24="",F11,IF(F11="Alto","Bajo",IF(F11="Alto","Medio","Bajo")))))</f>
        <v>N/A</v>
      </c>
      <c r="G26" s="293" t="str">
        <f t="shared" si="0"/>
        <v>N/A</v>
      </c>
      <c r="H26" s="293" t="str">
        <f t="shared" si="0"/>
        <v>N/A</v>
      </c>
      <c r="I26" s="293" t="str">
        <f t="shared" si="0"/>
        <v>N/A</v>
      </c>
      <c r="J26" s="293" t="str">
        <f t="shared" si="0"/>
        <v>N/A</v>
      </c>
      <c r="K26" s="293" t="str">
        <f t="shared" si="0"/>
        <v>N/A</v>
      </c>
      <c r="L26" s="293" t="str">
        <f t="shared" si="0"/>
        <v>N/A</v>
      </c>
      <c r="M26" s="293" t="str">
        <f t="shared" si="0"/>
        <v>N/A</v>
      </c>
      <c r="N26" s="293" t="str">
        <f t="shared" si="0"/>
        <v>N/A</v>
      </c>
      <c r="O26" s="293" t="str">
        <f t="shared" si="0"/>
        <v>N/A</v>
      </c>
      <c r="P26" s="293" t="str">
        <f t="shared" si="0"/>
        <v>N/A</v>
      </c>
      <c r="Q26" s="293" t="str">
        <f t="shared" si="0"/>
        <v>N/A</v>
      </c>
      <c r="R26" s="293" t="str">
        <f t="shared" si="0"/>
        <v>N/A</v>
      </c>
      <c r="S26" s="293" t="str">
        <f t="shared" si="0"/>
        <v>N/A</v>
      </c>
      <c r="T26" s="293" t="str">
        <f t="shared" si="0"/>
        <v>N/A</v>
      </c>
      <c r="U26" s="293" t="str">
        <f t="shared" si="0"/>
        <v>N/A</v>
      </c>
      <c r="V26" s="293" t="str">
        <f t="shared" si="0"/>
        <v>N/A</v>
      </c>
      <c r="AA26" s="793"/>
      <c r="AB26" s="793"/>
      <c r="AF26" s="188"/>
      <c r="AG26" s="430" t="s">
        <v>149</v>
      </c>
      <c r="AH26" s="430">
        <f>COUNTIF(E26:M26,AG26)+COUNTIF(Q26:V26,AG26)</f>
        <v>0</v>
      </c>
      <c r="AI26" s="430"/>
      <c r="AJ26" s="430">
        <f>COUNTIF(N26:P26,AG26)</f>
        <v>0</v>
      </c>
      <c r="AK26" s="430"/>
      <c r="AL26" s="188"/>
      <c r="AM26" s="188"/>
    </row>
    <row r="27" spans="1:39" ht="20.45" customHeight="1" thickBot="1" x14ac:dyDescent="0.35">
      <c r="A27" s="863"/>
      <c r="B27" s="260"/>
      <c r="C27" s="327"/>
      <c r="D27" s="340"/>
      <c r="E27" s="341"/>
      <c r="F27" s="341"/>
      <c r="G27" s="341"/>
      <c r="H27" s="341"/>
      <c r="I27" s="341"/>
      <c r="J27" s="341"/>
      <c r="K27" s="341"/>
      <c r="L27" s="341"/>
      <c r="M27" s="341"/>
      <c r="N27" s="341"/>
      <c r="O27" s="341"/>
      <c r="P27" s="341"/>
      <c r="Q27" s="341"/>
      <c r="R27" s="341"/>
      <c r="S27" s="341"/>
      <c r="T27" s="341"/>
      <c r="U27" s="341"/>
      <c r="V27" s="341"/>
      <c r="AA27" s="793"/>
      <c r="AB27" s="793"/>
      <c r="AF27" s="188"/>
      <c r="AG27" s="430" t="s">
        <v>150</v>
      </c>
      <c r="AH27" s="430">
        <f>COUNTIF(E26:M26,AG27)+COUNTIF(Q26:V26,AG27)</f>
        <v>0</v>
      </c>
      <c r="AI27" s="429"/>
      <c r="AJ27" s="430">
        <f>COUNTIF(N26:P26,AG27)</f>
        <v>0</v>
      </c>
      <c r="AK27" s="429"/>
      <c r="AL27" s="188"/>
      <c r="AM27" s="188"/>
    </row>
    <row r="28" spans="1:39" ht="42" customHeight="1" thickBot="1" x14ac:dyDescent="0.3">
      <c r="A28" s="863"/>
      <c r="B28" s="260"/>
      <c r="C28" s="243" t="s">
        <v>273</v>
      </c>
      <c r="D28" s="289" t="s">
        <v>274</v>
      </c>
      <c r="E28" s="290" t="e" cm="1">
        <f t="array" ref="E28:V28">TRANSPOSE('Temperature-Step 3'!L10:L27)</f>
        <v>#DIV/0!</v>
      </c>
      <c r="F28" s="290" t="str">
        <v>N/A</v>
      </c>
      <c r="G28" s="290" t="str">
        <v>N/A</v>
      </c>
      <c r="H28" s="290" t="str">
        <v>N/A</v>
      </c>
      <c r="I28" s="290" t="str">
        <v>N/A</v>
      </c>
      <c r="J28" s="290" t="str">
        <v>N/A</v>
      </c>
      <c r="K28" s="290" t="str">
        <v>N/A</v>
      </c>
      <c r="L28" s="290" t="str">
        <v>N/A</v>
      </c>
      <c r="M28" s="290" t="str">
        <v>N/A</v>
      </c>
      <c r="N28" s="290" t="str">
        <v>N/A</v>
      </c>
      <c r="O28" s="290" t="str">
        <v>N/A</v>
      </c>
      <c r="P28" s="290" t="str">
        <v>N/A</v>
      </c>
      <c r="Q28" s="290" t="str">
        <v>N/A</v>
      </c>
      <c r="R28" s="290" t="str">
        <v>N/A</v>
      </c>
      <c r="S28" s="290" t="str">
        <v>N/A</v>
      </c>
      <c r="T28" s="290" t="str">
        <v>N/A</v>
      </c>
      <c r="U28" s="290" t="str">
        <v>N/A</v>
      </c>
      <c r="V28" s="290" t="str">
        <v>N/A</v>
      </c>
      <c r="X28" s="793"/>
      <c r="Y28" s="793"/>
      <c r="Z28" s="793"/>
      <c r="AA28" s="793"/>
      <c r="AB28" s="793"/>
      <c r="AF28" s="188"/>
      <c r="AG28" s="188"/>
      <c r="AH28" s="188"/>
      <c r="AI28" s="188"/>
      <c r="AJ28" s="188"/>
      <c r="AK28" s="188"/>
      <c r="AL28" s="188"/>
      <c r="AM28" s="188"/>
    </row>
    <row r="29" spans="1:39" ht="34.5" customHeight="1" x14ac:dyDescent="0.3">
      <c r="A29" s="863" t="s">
        <v>275</v>
      </c>
      <c r="B29" s="263"/>
      <c r="C29" s="325" t="s">
        <v>276</v>
      </c>
      <c r="D29" s="1001" t="s">
        <v>277</v>
      </c>
      <c r="E29" s="1001"/>
      <c r="F29" s="1001"/>
      <c r="G29" s="1001"/>
      <c r="H29" s="1001"/>
      <c r="I29" s="1001"/>
      <c r="J29" s="1001"/>
      <c r="K29" s="1001"/>
      <c r="L29" s="1001"/>
      <c r="M29" s="1001"/>
      <c r="N29" s="1001"/>
      <c r="O29" s="1001"/>
      <c r="P29" s="1001"/>
      <c r="Q29" s="1001"/>
      <c r="R29" s="1001"/>
      <c r="S29" s="1001"/>
      <c r="T29" s="1001"/>
      <c r="U29" s="1001"/>
      <c r="V29" s="1002"/>
      <c r="X29" s="793"/>
      <c r="Y29" s="793"/>
      <c r="Z29" s="793"/>
      <c r="AA29" s="793"/>
      <c r="AB29" s="793"/>
      <c r="AF29" s="188"/>
      <c r="AG29" s="188"/>
      <c r="AH29" s="188"/>
      <c r="AI29" s="188"/>
      <c r="AJ29" s="188"/>
      <c r="AK29" s="188"/>
      <c r="AL29" s="188"/>
      <c r="AM29" s="188"/>
    </row>
    <row r="30" spans="1:39" ht="18.95" customHeight="1" x14ac:dyDescent="0.25">
      <c r="A30" s="863"/>
      <c r="B30" s="263"/>
      <c r="D30" s="247" t="s">
        <v>278</v>
      </c>
      <c r="E30" s="326"/>
      <c r="F30" s="326"/>
      <c r="G30" s="326"/>
      <c r="H30" s="326"/>
      <c r="I30" s="326"/>
      <c r="J30" s="326"/>
      <c r="K30" s="326"/>
      <c r="L30" s="326"/>
      <c r="M30" s="326"/>
      <c r="N30" s="326"/>
      <c r="O30" s="326"/>
      <c r="P30" s="326"/>
      <c r="Q30" s="326"/>
      <c r="R30" s="326"/>
      <c r="S30" s="326"/>
      <c r="T30" s="326"/>
      <c r="U30" s="326"/>
      <c r="V30" s="326"/>
      <c r="X30" s="793"/>
      <c r="Y30" s="793"/>
      <c r="Z30" s="793"/>
      <c r="AA30" s="793"/>
      <c r="AB30" s="793"/>
      <c r="AF30" s="188"/>
      <c r="AG30" s="188"/>
      <c r="AH30" s="188"/>
      <c r="AI30" s="188"/>
      <c r="AJ30" s="188"/>
      <c r="AK30" s="188"/>
      <c r="AL30" s="188"/>
      <c r="AM30" s="188"/>
    </row>
    <row r="31" spans="1:39" ht="20.45" customHeight="1" x14ac:dyDescent="0.3">
      <c r="A31" s="863"/>
      <c r="B31" s="263"/>
      <c r="C31" s="325"/>
      <c r="E31" s="328"/>
      <c r="F31" s="328"/>
      <c r="G31" s="328"/>
      <c r="H31" s="328"/>
      <c r="I31" s="328"/>
      <c r="J31" s="328"/>
      <c r="K31" s="328"/>
      <c r="L31" s="329"/>
      <c r="M31" s="330"/>
      <c r="N31" s="328"/>
      <c r="O31" s="328"/>
      <c r="P31" s="328"/>
      <c r="Q31" s="328"/>
      <c r="R31" s="328"/>
      <c r="S31" s="328"/>
      <c r="T31" s="328"/>
      <c r="U31" s="328"/>
      <c r="V31" s="328"/>
      <c r="X31" s="793"/>
      <c r="Y31" s="793"/>
      <c r="Z31" s="793"/>
      <c r="AA31" s="793"/>
      <c r="AB31" s="793"/>
      <c r="AF31" s="188"/>
      <c r="AG31" s="188"/>
      <c r="AH31" s="188"/>
      <c r="AI31" s="188"/>
      <c r="AJ31" s="188"/>
      <c r="AK31" s="188"/>
      <c r="AL31" s="188"/>
      <c r="AM31" s="188"/>
    </row>
    <row r="32" spans="1:39" ht="24.95" customHeight="1" x14ac:dyDescent="0.25">
      <c r="A32" s="863"/>
      <c r="B32" s="263"/>
      <c r="D32" s="249"/>
      <c r="E32" s="328"/>
      <c r="F32" s="328"/>
      <c r="G32" s="328"/>
      <c r="H32" s="328"/>
      <c r="I32" s="328"/>
      <c r="J32" s="328"/>
      <c r="K32" s="328"/>
      <c r="L32" s="331"/>
      <c r="M32" s="332"/>
      <c r="N32" s="328"/>
      <c r="O32" s="328"/>
      <c r="P32" s="328"/>
      <c r="Q32" s="328"/>
      <c r="R32" s="328"/>
      <c r="S32" s="328"/>
      <c r="T32" s="328"/>
      <c r="U32" s="328"/>
      <c r="V32" s="328"/>
      <c r="X32" s="793"/>
      <c r="Y32" s="793"/>
      <c r="Z32" s="793"/>
      <c r="AA32" s="793"/>
      <c r="AB32" s="793"/>
      <c r="AF32" s="188"/>
      <c r="AG32" s="188"/>
      <c r="AH32" s="188"/>
      <c r="AI32" s="188"/>
      <c r="AJ32" s="188"/>
      <c r="AK32" s="188"/>
      <c r="AL32" s="188"/>
      <c r="AM32" s="188"/>
    </row>
    <row r="33" spans="1:39" ht="24.95" customHeight="1" x14ac:dyDescent="0.25">
      <c r="A33" s="863" t="s">
        <v>279</v>
      </c>
      <c r="B33" s="263"/>
      <c r="D33" s="731"/>
      <c r="E33" s="328"/>
      <c r="F33" s="328"/>
      <c r="G33" s="328"/>
      <c r="H33" s="328"/>
      <c r="I33" s="328"/>
      <c r="J33" s="328"/>
      <c r="K33" s="328"/>
      <c r="L33" s="331"/>
      <c r="M33" s="332"/>
      <c r="N33" s="328"/>
      <c r="O33" s="328"/>
      <c r="P33" s="328"/>
      <c r="Q33" s="328"/>
      <c r="R33" s="328"/>
      <c r="S33" s="328"/>
      <c r="T33" s="328"/>
      <c r="U33" s="328"/>
      <c r="V33" s="328"/>
      <c r="X33" s="793"/>
      <c r="Y33" s="793"/>
      <c r="Z33" s="793"/>
      <c r="AA33" s="793"/>
      <c r="AB33" s="793"/>
      <c r="AF33" s="188"/>
      <c r="AG33" s="188"/>
      <c r="AH33" s="188"/>
      <c r="AI33" s="188"/>
      <c r="AJ33" s="188"/>
      <c r="AK33" s="188"/>
      <c r="AL33" s="188"/>
      <c r="AM33" s="188"/>
    </row>
    <row r="34" spans="1:39" ht="24.95" customHeight="1" x14ac:dyDescent="0.25">
      <c r="A34" s="863"/>
      <c r="B34" s="263"/>
      <c r="F34" s="328"/>
      <c r="G34" s="328"/>
      <c r="H34" s="328"/>
      <c r="I34" s="328"/>
      <c r="J34" s="328"/>
      <c r="K34" s="328"/>
      <c r="L34" s="331"/>
      <c r="M34" s="331"/>
      <c r="N34" s="328"/>
      <c r="O34" s="328"/>
      <c r="P34" s="328"/>
      <c r="Q34" s="328"/>
      <c r="R34" s="328"/>
      <c r="S34" s="328"/>
      <c r="T34" s="328"/>
      <c r="U34" s="328"/>
      <c r="V34" s="328"/>
      <c r="X34" s="793"/>
      <c r="Y34" s="793"/>
      <c r="Z34" s="793"/>
      <c r="AA34" s="793"/>
      <c r="AB34" s="793"/>
      <c r="AF34" s="188"/>
      <c r="AG34" s="188"/>
      <c r="AH34" s="188"/>
      <c r="AI34" s="188"/>
      <c r="AJ34" s="188"/>
      <c r="AK34" s="188"/>
      <c r="AL34" s="188"/>
      <c r="AM34" s="188"/>
    </row>
    <row r="35" spans="1:39" ht="24.95" customHeight="1" x14ac:dyDescent="0.25">
      <c r="A35" s="863"/>
      <c r="B35" s="263"/>
      <c r="D35" s="249" t="s">
        <v>143</v>
      </c>
      <c r="E35" s="333"/>
      <c r="F35" s="333"/>
      <c r="G35" s="333"/>
      <c r="H35" s="333"/>
      <c r="I35" s="333"/>
      <c r="J35" s="333"/>
      <c r="K35" s="333"/>
      <c r="L35" s="334"/>
      <c r="M35" s="334"/>
      <c r="N35" s="333"/>
      <c r="O35" s="333"/>
      <c r="P35" s="333"/>
      <c r="Q35" s="333"/>
      <c r="R35" s="333"/>
      <c r="S35" s="333"/>
      <c r="T35" s="333"/>
      <c r="U35" s="333"/>
      <c r="V35" s="333"/>
      <c r="X35" s="793"/>
      <c r="Y35" s="793"/>
      <c r="Z35" s="793"/>
      <c r="AA35" s="793"/>
      <c r="AB35" s="793"/>
      <c r="AF35" s="188"/>
      <c r="AG35" s="188"/>
      <c r="AH35" s="188"/>
      <c r="AI35" s="188"/>
      <c r="AJ35" s="188"/>
      <c r="AK35" s="188"/>
      <c r="AL35" s="188"/>
      <c r="AM35" s="188"/>
    </row>
    <row r="36" spans="1:39" ht="24.95" customHeight="1" x14ac:dyDescent="0.25">
      <c r="A36" s="863"/>
      <c r="B36" s="263"/>
      <c r="D36" s="249" t="s">
        <v>143</v>
      </c>
      <c r="E36" s="333"/>
      <c r="F36" s="333"/>
      <c r="G36" s="333"/>
      <c r="H36" s="333"/>
      <c r="I36" s="333"/>
      <c r="J36" s="333"/>
      <c r="K36" s="333"/>
      <c r="L36" s="334"/>
      <c r="M36" s="334"/>
      <c r="N36" s="333"/>
      <c r="O36" s="333"/>
      <c r="P36" s="333"/>
      <c r="Q36" s="333"/>
      <c r="R36" s="333"/>
      <c r="S36" s="333"/>
      <c r="T36" s="333"/>
      <c r="U36" s="333"/>
      <c r="V36" s="333"/>
      <c r="X36" s="793"/>
      <c r="Y36" s="793"/>
      <c r="Z36" s="793"/>
      <c r="AA36" s="793"/>
      <c r="AB36" s="793"/>
      <c r="AF36" s="188"/>
      <c r="AG36" s="188"/>
      <c r="AH36" s="188"/>
      <c r="AI36" s="188"/>
      <c r="AJ36" s="188"/>
      <c r="AK36" s="188"/>
      <c r="AL36" s="188"/>
      <c r="AM36" s="188"/>
    </row>
    <row r="37" spans="1:39" ht="24.95" customHeight="1" x14ac:dyDescent="0.25">
      <c r="A37" s="863"/>
      <c r="B37" s="263"/>
      <c r="D37" s="249" t="s">
        <v>143</v>
      </c>
      <c r="E37" s="333"/>
      <c r="F37" s="333"/>
      <c r="G37" s="333"/>
      <c r="H37" s="333"/>
      <c r="I37" s="333"/>
      <c r="J37" s="333"/>
      <c r="K37" s="333"/>
      <c r="L37" s="334"/>
      <c r="M37" s="334"/>
      <c r="N37" s="333"/>
      <c r="O37" s="333"/>
      <c r="P37" s="333"/>
      <c r="Q37" s="333"/>
      <c r="R37" s="333"/>
      <c r="S37" s="333"/>
      <c r="T37" s="333"/>
      <c r="U37" s="333"/>
      <c r="V37" s="333"/>
      <c r="X37" s="793"/>
      <c r="Y37" s="793"/>
      <c r="Z37" s="793"/>
      <c r="AA37" s="793"/>
      <c r="AB37" s="793"/>
      <c r="AF37" s="188"/>
      <c r="AG37" s="188"/>
      <c r="AH37" s="188"/>
      <c r="AI37" s="188"/>
      <c r="AJ37" s="188"/>
      <c r="AK37" s="188"/>
      <c r="AL37" s="188"/>
      <c r="AM37" s="188"/>
    </row>
    <row r="38" spans="1:39" ht="24.95" customHeight="1" x14ac:dyDescent="0.25">
      <c r="A38" s="50"/>
      <c r="B38" s="263"/>
      <c r="D38" s="249" t="s">
        <v>143</v>
      </c>
      <c r="E38" s="333"/>
      <c r="F38" s="333"/>
      <c r="G38" s="333"/>
      <c r="H38" s="333"/>
      <c r="I38" s="333"/>
      <c r="J38" s="333"/>
      <c r="K38" s="333"/>
      <c r="L38" s="334"/>
      <c r="M38" s="334"/>
      <c r="N38" s="333"/>
      <c r="O38" s="333"/>
      <c r="P38" s="333"/>
      <c r="Q38" s="333"/>
      <c r="R38" s="333"/>
      <c r="S38" s="333"/>
      <c r="T38" s="333"/>
      <c r="U38" s="333"/>
      <c r="V38" s="333"/>
      <c r="X38" s="793"/>
      <c r="Y38" s="793"/>
      <c r="Z38" s="793"/>
      <c r="AA38" s="793"/>
      <c r="AB38" s="793"/>
      <c r="AF38" s="188"/>
      <c r="AG38" s="188"/>
      <c r="AH38" s="188"/>
      <c r="AI38" s="188"/>
      <c r="AJ38" s="188"/>
      <c r="AK38" s="188"/>
      <c r="AL38" s="188"/>
      <c r="AM38" s="188"/>
    </row>
    <row r="39" spans="1:39" ht="24.95" customHeight="1" x14ac:dyDescent="0.25">
      <c r="A39" s="50"/>
      <c r="B39" s="263"/>
      <c r="D39" s="249" t="s">
        <v>143</v>
      </c>
      <c r="E39" s="333"/>
      <c r="F39" s="333"/>
      <c r="G39" s="333"/>
      <c r="H39" s="333"/>
      <c r="I39" s="333"/>
      <c r="J39" s="333"/>
      <c r="K39" s="333"/>
      <c r="L39" s="334"/>
      <c r="M39" s="334"/>
      <c r="N39" s="333"/>
      <c r="O39" s="333"/>
      <c r="P39" s="333"/>
      <c r="Q39" s="333"/>
      <c r="R39" s="333"/>
      <c r="S39" s="333"/>
      <c r="T39" s="333"/>
      <c r="U39" s="333"/>
      <c r="V39" s="333"/>
      <c r="X39" s="793"/>
      <c r="Y39" s="793"/>
      <c r="Z39" s="793"/>
      <c r="AA39" s="792"/>
      <c r="AB39" s="793"/>
      <c r="AF39" s="188"/>
      <c r="AG39" s="188"/>
      <c r="AH39" s="188"/>
      <c r="AI39" s="799" t="s">
        <v>559</v>
      </c>
      <c r="AJ39" s="799"/>
      <c r="AK39" s="799" t="s">
        <v>560</v>
      </c>
      <c r="AL39" s="188"/>
      <c r="AM39" s="188"/>
    </row>
    <row r="40" spans="1:39" ht="24.95" customHeight="1" thickBot="1" x14ac:dyDescent="0.3">
      <c r="A40" s="50"/>
      <c r="B40" s="263"/>
      <c r="D40" s="258" t="s">
        <v>143</v>
      </c>
      <c r="E40" s="333"/>
      <c r="F40" s="333"/>
      <c r="G40" s="333"/>
      <c r="H40" s="333"/>
      <c r="I40" s="333"/>
      <c r="J40" s="333"/>
      <c r="K40" s="333"/>
      <c r="L40" s="333"/>
      <c r="M40" s="333"/>
      <c r="N40" s="333"/>
      <c r="O40" s="333"/>
      <c r="P40" s="333"/>
      <c r="Q40" s="333"/>
      <c r="R40" s="333"/>
      <c r="S40" s="333"/>
      <c r="T40" s="333"/>
      <c r="U40" s="333"/>
      <c r="V40" s="333"/>
      <c r="X40" s="793"/>
      <c r="Y40" s="793"/>
      <c r="Z40" s="793"/>
      <c r="AB40" s="793"/>
      <c r="AF40" s="188"/>
      <c r="AG40" s="429"/>
      <c r="AH40" s="429"/>
      <c r="AI40" s="429" t="str" cm="1">
        <f t="array" ref="AI40">IF(MAX(AH41:AH43)=0,"N/A",INDEX(AG41:AG43,AI41,1))</f>
        <v>N/A</v>
      </c>
      <c r="AJ40" s="429"/>
      <c r="AK40" s="429" t="str" cm="1">
        <f t="array" ref="AK40">IF(MAX(AJ41:AJ43)=0,"N/A",INDEX(AG41:AG43,AK41,1))</f>
        <v>N/A</v>
      </c>
      <c r="AL40" s="188"/>
      <c r="AM40" s="188"/>
    </row>
    <row r="41" spans="1:39" ht="24.95" customHeight="1" x14ac:dyDescent="0.25">
      <c r="A41" s="863" t="s">
        <v>280</v>
      </c>
      <c r="B41" s="263"/>
      <c r="D41" s="335" t="s">
        <v>145</v>
      </c>
      <c r="E41" s="914"/>
      <c r="F41" s="914"/>
      <c r="G41" s="914"/>
      <c r="H41" s="914"/>
      <c r="I41" s="914"/>
      <c r="J41" s="914"/>
      <c r="K41" s="914"/>
      <c r="L41" s="914"/>
      <c r="M41" s="914"/>
      <c r="N41" s="914"/>
      <c r="O41" s="914"/>
      <c r="P41" s="914"/>
      <c r="Q41" s="914"/>
      <c r="R41" s="914"/>
      <c r="S41" s="914"/>
      <c r="T41" s="914"/>
      <c r="U41" s="914"/>
      <c r="V41" s="914"/>
      <c r="AA41" s="796"/>
      <c r="AB41" s="793"/>
      <c r="AF41" s="188"/>
      <c r="AG41" s="430" t="s">
        <v>139</v>
      </c>
      <c r="AH41" s="430">
        <f>COUNTIF(E43:M43,AG41)+COUNTIF(Q43:V43,AG41)</f>
        <v>0</v>
      </c>
      <c r="AI41" s="643">
        <f>MATCH(MAX(AH41:AH43),AH41:AH43,0)</f>
        <v>1</v>
      </c>
      <c r="AJ41" s="430">
        <f>COUNTIF(N43:P43,AG41)</f>
        <v>0</v>
      </c>
      <c r="AK41" s="643">
        <f>MATCH(MAX(AJ41:AJ43),AJ41:AJ43,0)</f>
        <v>1</v>
      </c>
      <c r="AL41" s="188"/>
      <c r="AM41" s="188"/>
    </row>
    <row r="42" spans="1:39" ht="54" customHeight="1" thickBot="1" x14ac:dyDescent="0.35">
      <c r="A42" s="863"/>
      <c r="B42" s="263"/>
      <c r="C42" s="327" t="s">
        <v>281</v>
      </c>
      <c r="D42" s="414" t="s">
        <v>270</v>
      </c>
      <c r="E42" s="915"/>
      <c r="F42" s="915"/>
      <c r="G42" s="915"/>
      <c r="H42" s="915"/>
      <c r="I42" s="915"/>
      <c r="J42" s="915"/>
      <c r="K42" s="915"/>
      <c r="L42" s="915"/>
      <c r="M42" s="915"/>
      <c r="N42" s="915"/>
      <c r="O42" s="915"/>
      <c r="P42" s="915"/>
      <c r="Q42" s="915"/>
      <c r="R42" s="915"/>
      <c r="S42" s="915"/>
      <c r="T42" s="915"/>
      <c r="U42" s="915"/>
      <c r="V42" s="915"/>
      <c r="AA42" s="792"/>
      <c r="AB42" s="793"/>
      <c r="AF42" s="188"/>
      <c r="AG42" s="430" t="s">
        <v>149</v>
      </c>
      <c r="AH42" s="430">
        <f>COUNTIF(E43:M43,AG42)+COUNTIF(Q43:V43,AG42)</f>
        <v>0</v>
      </c>
      <c r="AI42" s="430"/>
      <c r="AJ42" s="430">
        <f>COUNTIF(N43:P43,AG42)</f>
        <v>0</v>
      </c>
      <c r="AK42" s="430"/>
      <c r="AL42" s="188"/>
      <c r="AM42" s="188"/>
    </row>
    <row r="43" spans="1:39" ht="45.95" customHeight="1" thickBot="1" x14ac:dyDescent="0.3">
      <c r="A43" s="863"/>
      <c r="B43" s="263"/>
      <c r="C43" s="131" t="s">
        <v>282</v>
      </c>
      <c r="D43" s="292" t="s">
        <v>283</v>
      </c>
      <c r="E43" s="342" t="e">
        <f>IF(E28="N/A","N/A",IF(E41="",E28,IF(E41=0,E28,IF(E41="Alto","Bajo",IF(E28="Alto","Medio","Bajo")))))</f>
        <v>#DIV/0!</v>
      </c>
      <c r="F43" s="342" t="str">
        <f t="shared" ref="F43:V43" si="1">IF(F28="N/A","N/A",IF(F41="",F28,IF(F41=0,F28,IF(F41="Alto","Bajo",IF(F28="Alto","Medio","Bajo")))))</f>
        <v>N/A</v>
      </c>
      <c r="G43" s="342" t="str">
        <f t="shared" si="1"/>
        <v>N/A</v>
      </c>
      <c r="H43" s="342" t="str">
        <f t="shared" si="1"/>
        <v>N/A</v>
      </c>
      <c r="I43" s="342" t="str">
        <f t="shared" si="1"/>
        <v>N/A</v>
      </c>
      <c r="J43" s="342" t="str">
        <f t="shared" si="1"/>
        <v>N/A</v>
      </c>
      <c r="K43" s="342" t="str">
        <f t="shared" si="1"/>
        <v>N/A</v>
      </c>
      <c r="L43" s="342" t="str">
        <f t="shared" si="1"/>
        <v>N/A</v>
      </c>
      <c r="M43" s="342" t="str">
        <f t="shared" si="1"/>
        <v>N/A</v>
      </c>
      <c r="N43" s="342" t="str">
        <f t="shared" si="1"/>
        <v>N/A</v>
      </c>
      <c r="O43" s="342" t="str">
        <f t="shared" si="1"/>
        <v>N/A</v>
      </c>
      <c r="P43" s="342" t="str">
        <f t="shared" si="1"/>
        <v>N/A</v>
      </c>
      <c r="Q43" s="342" t="str">
        <f t="shared" si="1"/>
        <v>N/A</v>
      </c>
      <c r="R43" s="342" t="str">
        <f t="shared" si="1"/>
        <v>N/A</v>
      </c>
      <c r="S43" s="342" t="str">
        <f t="shared" si="1"/>
        <v>N/A</v>
      </c>
      <c r="T43" s="342" t="str">
        <f t="shared" si="1"/>
        <v>N/A</v>
      </c>
      <c r="U43" s="342" t="str">
        <f t="shared" si="1"/>
        <v>N/A</v>
      </c>
      <c r="V43" s="342" t="str">
        <f t="shared" si="1"/>
        <v>N/A</v>
      </c>
      <c r="AA43" s="792"/>
      <c r="AB43" s="793"/>
      <c r="AF43" s="188"/>
      <c r="AG43" s="430" t="s">
        <v>150</v>
      </c>
      <c r="AH43" s="430">
        <f>COUNTIF(E43:M43,AG43)+COUNTIF(Q43:V43,AG43)</f>
        <v>0</v>
      </c>
      <c r="AI43" s="429"/>
      <c r="AJ43" s="430">
        <f>COUNTIF(N43:P43,AG43)</f>
        <v>0</v>
      </c>
      <c r="AK43" s="429"/>
      <c r="AL43" s="188"/>
      <c r="AM43" s="188"/>
    </row>
    <row r="44" spans="1:39" ht="31.5" customHeight="1" x14ac:dyDescent="0.25">
      <c r="A44" s="863"/>
      <c r="B44" s="263"/>
      <c r="E44" s="265"/>
      <c r="F44" s="265"/>
      <c r="G44" s="265"/>
      <c r="H44" s="265"/>
      <c r="I44" s="265"/>
      <c r="J44" s="265"/>
      <c r="K44" s="265"/>
      <c r="L44" s="265"/>
      <c r="M44" s="265"/>
      <c r="N44" s="265"/>
      <c r="O44" s="265"/>
      <c r="P44" s="265"/>
      <c r="Q44" s="265"/>
      <c r="R44" s="265"/>
      <c r="S44" s="265"/>
      <c r="T44" s="265"/>
      <c r="U44" s="265"/>
      <c r="V44" s="265"/>
      <c r="AA44" s="429"/>
      <c r="AB44" s="429"/>
      <c r="AC44" s="188"/>
      <c r="AD44" s="188"/>
      <c r="AE44" s="188"/>
      <c r="AF44" s="188"/>
      <c r="AG44" s="188"/>
      <c r="AH44" s="188"/>
      <c r="AI44" s="188"/>
      <c r="AJ44" s="188"/>
      <c r="AK44" s="188"/>
      <c r="AL44" s="188"/>
      <c r="AM44" s="188"/>
    </row>
    <row r="45" spans="1:39" ht="19.5" customHeight="1" x14ac:dyDescent="0.3">
      <c r="A45" s="863" t="s">
        <v>284</v>
      </c>
      <c r="B45" s="248"/>
      <c r="C45" s="325"/>
      <c r="D45" s="37"/>
      <c r="E45" s="265"/>
      <c r="F45" s="265"/>
      <c r="G45" s="265"/>
      <c r="H45" s="265"/>
      <c r="I45" s="265"/>
      <c r="J45" s="265"/>
      <c r="K45" s="265"/>
      <c r="L45" s="265"/>
      <c r="M45" s="265"/>
      <c r="N45" s="265"/>
      <c r="O45" s="265"/>
      <c r="P45" s="265"/>
      <c r="Q45" s="916" t="s">
        <v>134</v>
      </c>
      <c r="R45" s="916"/>
      <c r="S45" s="916"/>
      <c r="T45" s="916"/>
      <c r="U45" s="916"/>
      <c r="V45" s="916"/>
      <c r="X45" s="429"/>
      <c r="Y45" s="429"/>
      <c r="Z45" s="429"/>
      <c r="AA45" s="429"/>
      <c r="AB45" s="429"/>
      <c r="AC45" s="188"/>
      <c r="AD45" s="188"/>
      <c r="AE45" s="188"/>
    </row>
    <row r="46" spans="1:39" ht="19.5" customHeight="1" x14ac:dyDescent="0.3">
      <c r="A46" s="863"/>
      <c r="B46" s="248"/>
      <c r="C46" s="325"/>
      <c r="D46" s="37" t="s">
        <v>285</v>
      </c>
      <c r="E46" s="265"/>
      <c r="F46" s="265"/>
      <c r="G46" s="265"/>
      <c r="H46" s="265"/>
      <c r="I46" s="265"/>
      <c r="J46" s="265"/>
      <c r="K46" s="265"/>
      <c r="L46" s="265"/>
      <c r="M46" s="265"/>
      <c r="N46" s="265"/>
      <c r="O46" s="265"/>
      <c r="P46" s="265"/>
      <c r="Q46" s="919" t="str">
        <f>Q7</f>
        <v>Vivienda/oficina/tienda de tamaño pequeño</v>
      </c>
      <c r="R46" s="919"/>
      <c r="S46" s="919"/>
      <c r="T46" s="919"/>
      <c r="U46" s="919"/>
      <c r="V46" s="919"/>
      <c r="X46" s="430" t="s">
        <v>150</v>
      </c>
      <c r="Y46" s="430">
        <f>COUNTIF(E43:V43,X46)</f>
        <v>0</v>
      </c>
      <c r="Z46" s="429"/>
      <c r="AA46" s="429"/>
      <c r="AB46" s="429"/>
      <c r="AC46" s="188"/>
      <c r="AD46" s="188"/>
      <c r="AE46" s="188"/>
    </row>
    <row r="47" spans="1:39" ht="19.5" customHeight="1" x14ac:dyDescent="0.3">
      <c r="A47" s="863"/>
      <c r="B47" s="248"/>
      <c r="C47" s="325"/>
      <c r="D47" s="37"/>
      <c r="E47" s="265"/>
      <c r="F47" s="265"/>
      <c r="G47" s="265"/>
      <c r="H47" s="265"/>
      <c r="I47" s="265"/>
      <c r="J47" s="265"/>
      <c r="K47" s="265"/>
      <c r="L47" s="265"/>
      <c r="M47" s="265"/>
      <c r="N47" s="265"/>
      <c r="O47" s="265"/>
      <c r="P47" s="265"/>
      <c r="Q47" s="266" t="e" cm="1">
        <f t="array" ref="Q47">IF($Q$46=Schools, "Bajo", " ")</f>
        <v>#NAME?</v>
      </c>
      <c r="R47" s="266"/>
      <c r="S47" s="266"/>
      <c r="T47" s="266"/>
      <c r="U47" s="266"/>
      <c r="V47" s="266"/>
      <c r="X47" s="429"/>
      <c r="Y47" s="429"/>
      <c r="Z47" s="429"/>
      <c r="AA47" s="188"/>
      <c r="AB47" s="188"/>
      <c r="AC47" s="188"/>
      <c r="AD47" s="188"/>
      <c r="AE47" s="188"/>
    </row>
    <row r="48" spans="1:39" ht="24.95" customHeight="1" x14ac:dyDescent="0.3">
      <c r="A48" s="863"/>
      <c r="B48" s="248"/>
      <c r="C48" s="325"/>
      <c r="D48" s="577"/>
      <c r="E48" s="578" t="s">
        <v>259</v>
      </c>
      <c r="F48" s="1013" t="s">
        <v>114</v>
      </c>
      <c r="G48" s="1014"/>
      <c r="H48" s="1014"/>
      <c r="I48" s="1014"/>
      <c r="J48" s="1014"/>
      <c r="K48" s="1014"/>
      <c r="L48" s="1014"/>
      <c r="M48" s="1015"/>
      <c r="N48" s="909" t="s">
        <v>117</v>
      </c>
      <c r="O48" s="910"/>
      <c r="P48" s="923"/>
      <c r="Q48" s="909" t="s">
        <v>118</v>
      </c>
      <c r="R48" s="910"/>
      <c r="S48" s="910"/>
      <c r="T48" s="910"/>
      <c r="U48" s="910"/>
      <c r="V48" s="910"/>
      <c r="W48" s="6"/>
      <c r="X48" s="19"/>
      <c r="Y48" s="188"/>
      <c r="Z48" s="188"/>
      <c r="AA48" s="188"/>
    </row>
    <row r="49" spans="1:26" ht="47.1" customHeight="1" x14ac:dyDescent="0.3">
      <c r="A49" s="863"/>
      <c r="B49" s="248"/>
      <c r="C49" s="325"/>
      <c r="D49" s="1004" t="s">
        <v>155</v>
      </c>
      <c r="E49" s="1010" t="str">
        <f>E10</f>
        <v>TODOS LOS COMPONENTES - Evaluación simplificada</v>
      </c>
      <c r="F49" s="1010">
        <f t="shared" ref="F49:V49" si="2">F10</f>
        <v>0</v>
      </c>
      <c r="G49" s="1010">
        <f t="shared" si="2"/>
        <v>0</v>
      </c>
      <c r="H49" s="1010">
        <f t="shared" si="2"/>
        <v>0</v>
      </c>
      <c r="I49" s="1010">
        <f t="shared" si="2"/>
        <v>0</v>
      </c>
      <c r="J49" s="1010">
        <f t="shared" si="2"/>
        <v>0</v>
      </c>
      <c r="K49" s="1010">
        <f t="shared" si="2"/>
        <v>0</v>
      </c>
      <c r="L49" s="1010">
        <f t="shared" si="2"/>
        <v>0</v>
      </c>
      <c r="M49" s="1010">
        <f t="shared" si="2"/>
        <v>0</v>
      </c>
      <c r="N49" s="1010">
        <f t="shared" si="2"/>
        <v>0</v>
      </c>
      <c r="O49" s="1010">
        <f t="shared" si="2"/>
        <v>0</v>
      </c>
      <c r="P49" s="1010">
        <f t="shared" si="2"/>
        <v>0</v>
      </c>
      <c r="Q49" s="1010">
        <f t="shared" si="2"/>
        <v>0</v>
      </c>
      <c r="R49" s="1010">
        <f t="shared" si="2"/>
        <v>0</v>
      </c>
      <c r="S49" s="1010">
        <f t="shared" si="2"/>
        <v>0</v>
      </c>
      <c r="T49" s="1010">
        <f t="shared" si="2"/>
        <v>0</v>
      </c>
      <c r="U49" s="1010">
        <f t="shared" si="2"/>
        <v>0</v>
      </c>
      <c r="V49" s="1010">
        <f t="shared" si="2"/>
        <v>0</v>
      </c>
      <c r="W49" s="6"/>
      <c r="X49" s="343" t="s">
        <v>153</v>
      </c>
      <c r="Z49" s="267" t="s">
        <v>154</v>
      </c>
    </row>
    <row r="50" spans="1:26" ht="42.95" customHeight="1" thickBot="1" x14ac:dyDescent="0.35">
      <c r="A50" s="149"/>
      <c r="B50" s="248"/>
      <c r="C50" s="325"/>
      <c r="D50" s="1004"/>
      <c r="E50" s="1011"/>
      <c r="F50" s="1011"/>
      <c r="G50" s="1011"/>
      <c r="H50" s="1011"/>
      <c r="I50" s="1011"/>
      <c r="J50" s="1011"/>
      <c r="K50" s="1011"/>
      <c r="L50" s="1011"/>
      <c r="M50" s="1011"/>
      <c r="N50" s="1011"/>
      <c r="O50" s="1011"/>
      <c r="P50" s="1011"/>
      <c r="Q50" s="1011"/>
      <c r="R50" s="1011"/>
      <c r="S50" s="1011"/>
      <c r="T50" s="1011"/>
      <c r="U50" s="1011"/>
      <c r="V50" s="1011"/>
      <c r="W50" s="6"/>
      <c r="X50" s="344" t="s">
        <v>156</v>
      </c>
      <c r="Z50" s="268" t="s">
        <v>157</v>
      </c>
    </row>
    <row r="51" spans="1:26" ht="59.25" customHeight="1" thickBot="1" x14ac:dyDescent="0.3">
      <c r="A51" s="149"/>
      <c r="B51" s="248"/>
      <c r="D51" s="345" t="s">
        <v>286</v>
      </c>
      <c r="E51" s="346"/>
      <c r="F51" s="346"/>
      <c r="G51" s="346"/>
      <c r="H51" s="346"/>
      <c r="I51" s="346"/>
      <c r="J51" s="346"/>
      <c r="K51" s="346"/>
      <c r="L51" s="346"/>
      <c r="M51" s="346"/>
      <c r="N51" s="346"/>
      <c r="O51" s="346"/>
      <c r="P51" s="346"/>
      <c r="Q51" s="316"/>
      <c r="R51" s="316"/>
      <c r="S51" s="316"/>
      <c r="T51" s="316"/>
      <c r="U51" s="316"/>
      <c r="V51" s="316"/>
      <c r="W51" s="6"/>
      <c r="X51" s="347"/>
      <c r="Z51" s="348" t="s">
        <v>287</v>
      </c>
    </row>
    <row r="52" spans="1:26" ht="72" customHeight="1" x14ac:dyDescent="0.25">
      <c r="A52" s="149"/>
      <c r="B52" s="248"/>
      <c r="D52" s="644" t="s">
        <v>288</v>
      </c>
      <c r="E52" s="575" t="str">
        <f>IF(E49=0," ",IF(E49="N/A"," ","Alto"))</f>
        <v>Alto</v>
      </c>
      <c r="F52" s="575"/>
      <c r="G52" s="575" t="str">
        <f>IF(G49=0," ",IF(G49="N/A"," ","Alto"))</f>
        <v xml:space="preserve"> </v>
      </c>
      <c r="H52" s="645"/>
      <c r="I52" s="645"/>
      <c r="J52" s="645"/>
      <c r="K52" s="645"/>
      <c r="L52" s="646"/>
      <c r="M52" s="647"/>
      <c r="N52" s="645"/>
      <c r="O52" s="645"/>
      <c r="P52" s="645"/>
      <c r="Q52" s="645"/>
      <c r="R52" s="645"/>
      <c r="S52" s="645"/>
      <c r="T52" s="645"/>
      <c r="U52" s="645"/>
      <c r="V52" s="648"/>
      <c r="W52" s="6"/>
      <c r="X52" s="649" t="s">
        <v>172</v>
      </c>
      <c r="Z52" s="272"/>
    </row>
    <row r="53" spans="1:26" ht="33.6" customHeight="1" x14ac:dyDescent="0.25">
      <c r="A53" s="149"/>
      <c r="B53" s="248"/>
      <c r="D53" s="650" t="s">
        <v>289</v>
      </c>
      <c r="E53" s="294" t="str">
        <f>IF(E49=0," ",IF(E49="N/A"," ","Bajo"))</f>
        <v>Bajo</v>
      </c>
      <c r="F53" s="295"/>
      <c r="G53" s="294"/>
      <c r="H53" s="294" t="str">
        <f t="shared" ref="H53:M53" si="3">IF(H49=0," ",IF(H45="N/A"," ","Bajo"))</f>
        <v xml:space="preserve"> </v>
      </c>
      <c r="I53" s="294" t="str">
        <f t="shared" si="3"/>
        <v xml:space="preserve"> </v>
      </c>
      <c r="J53" s="294" t="str">
        <f t="shared" si="3"/>
        <v xml:space="preserve"> </v>
      </c>
      <c r="K53" s="294" t="str">
        <f t="shared" si="3"/>
        <v xml:space="preserve"> </v>
      </c>
      <c r="L53" s="294" t="str">
        <f t="shared" si="3"/>
        <v xml:space="preserve"> </v>
      </c>
      <c r="M53" s="294" t="str">
        <f t="shared" si="3"/>
        <v xml:space="preserve"> </v>
      </c>
      <c r="N53" s="295"/>
      <c r="O53" s="295"/>
      <c r="P53" s="295"/>
      <c r="Q53" s="295"/>
      <c r="R53" s="295"/>
      <c r="S53" s="295"/>
      <c r="T53" s="295"/>
      <c r="U53" s="295"/>
      <c r="V53" s="651"/>
      <c r="W53" s="652"/>
      <c r="X53" s="653" t="s">
        <v>176</v>
      </c>
      <c r="Z53" s="274"/>
    </row>
    <row r="54" spans="1:26" ht="45" customHeight="1" x14ac:dyDescent="0.25">
      <c r="A54" s="149"/>
      <c r="B54" s="248"/>
      <c r="D54" s="650" t="s">
        <v>290</v>
      </c>
      <c r="E54" s="294"/>
      <c r="F54" s="294" t="str">
        <f>IF(F49=0," ",IF(F49="N/A"," ","Alto"))</f>
        <v xml:space="preserve"> </v>
      </c>
      <c r="G54" s="294" t="str">
        <f>IF(G49=0," ",IF(G49="N/A"," ","Alto"))</f>
        <v xml:space="preserve"> </v>
      </c>
      <c r="H54" s="294"/>
      <c r="I54" s="295"/>
      <c r="J54" s="295"/>
      <c r="K54" s="295"/>
      <c r="L54" s="294"/>
      <c r="M54" s="300"/>
      <c r="N54" s="295"/>
      <c r="O54" s="295"/>
      <c r="P54" s="295"/>
      <c r="Q54" s="295"/>
      <c r="R54" s="295"/>
      <c r="S54" s="295"/>
      <c r="T54" s="295"/>
      <c r="U54" s="295"/>
      <c r="V54" s="651"/>
      <c r="W54" s="654"/>
      <c r="X54" s="653" t="s">
        <v>160</v>
      </c>
      <c r="Z54" s="274"/>
    </row>
    <row r="55" spans="1:26" ht="48.6" customHeight="1" x14ac:dyDescent="0.25">
      <c r="A55" s="149"/>
      <c r="B55" s="248"/>
      <c r="D55" s="655" t="s">
        <v>291</v>
      </c>
      <c r="E55" s="294"/>
      <c r="F55" s="294"/>
      <c r="G55" s="294"/>
      <c r="H55" s="294"/>
      <c r="I55" s="294"/>
      <c r="J55" s="294"/>
      <c r="K55" s="294"/>
      <c r="L55" s="294"/>
      <c r="M55" s="294"/>
      <c r="N55" s="295"/>
      <c r="O55" s="295"/>
      <c r="P55" s="295"/>
      <c r="Q55" s="294" t="str">
        <f>IF($Q$49=0," ","Alto")</f>
        <v xml:space="preserve"> </v>
      </c>
      <c r="R55" s="294" t="str">
        <f>IF($R$49=0," ","Alto")</f>
        <v xml:space="preserve"> </v>
      </c>
      <c r="S55" s="294"/>
      <c r="T55" s="294" t="str">
        <f>IF($T$49=0," ","Alto")</f>
        <v xml:space="preserve"> </v>
      </c>
      <c r="U55" s="294"/>
      <c r="V55" s="656"/>
      <c r="W55" s="654"/>
      <c r="X55" s="653" t="s">
        <v>160</v>
      </c>
      <c r="Z55" s="274"/>
    </row>
    <row r="56" spans="1:26" ht="38.450000000000003" customHeight="1" x14ac:dyDescent="0.25">
      <c r="A56" s="275"/>
      <c r="B56" s="248"/>
      <c r="D56" s="650" t="s">
        <v>292</v>
      </c>
      <c r="E56" s="294" t="str">
        <f>IF(E49=0," ",IF(E49="N/A"," ","Alto"))</f>
        <v>Alto</v>
      </c>
      <c r="F56" s="305"/>
      <c r="G56" s="294"/>
      <c r="H56" s="294"/>
      <c r="I56" s="294"/>
      <c r="J56" s="294"/>
      <c r="K56" s="294"/>
      <c r="L56" s="294"/>
      <c r="M56" s="294"/>
      <c r="N56" s="305"/>
      <c r="O56" s="305"/>
      <c r="P56" s="305"/>
      <c r="Q56" s="294" t="str">
        <f>IF($Q$49=0," ","Alto")</f>
        <v xml:space="preserve"> </v>
      </c>
      <c r="R56" s="294" t="str">
        <f>IF($R$49=0," ","Alto")</f>
        <v xml:space="preserve"> </v>
      </c>
      <c r="S56" s="294"/>
      <c r="T56" s="294" t="str">
        <f>IF($T$49=0," ","Alto")</f>
        <v xml:space="preserve"> </v>
      </c>
      <c r="U56" s="294"/>
      <c r="V56" s="656"/>
      <c r="W56" s="654"/>
      <c r="X56" s="649" t="s">
        <v>172</v>
      </c>
      <c r="Z56" s="274"/>
    </row>
    <row r="57" spans="1:26" ht="30" customHeight="1" x14ac:dyDescent="0.25">
      <c r="A57" s="275"/>
      <c r="B57" s="248"/>
      <c r="C57" s="1005"/>
      <c r="D57" s="655" t="s">
        <v>293</v>
      </c>
      <c r="E57" s="294" t="str">
        <f>IF(E49=0," ",IF(E49="N/A"," ","Bajo"))</f>
        <v>Bajo</v>
      </c>
      <c r="F57" s="294" t="str">
        <f>IF(F49=0," ",IF(F49="N/A"," ","Bajo"))</f>
        <v xml:space="preserve"> </v>
      </c>
      <c r="G57" s="294" t="str">
        <f>IF(G49=0," ",IF(G49="N/A"," ","Bajo"))</f>
        <v xml:space="preserve"> </v>
      </c>
      <c r="H57" s="305"/>
      <c r="I57" s="294"/>
      <c r="J57" s="294"/>
      <c r="K57" s="294"/>
      <c r="L57" s="305"/>
      <c r="M57" s="294"/>
      <c r="N57" s="305"/>
      <c r="O57" s="305"/>
      <c r="P57" s="305"/>
      <c r="Q57" s="294"/>
      <c r="R57" s="294"/>
      <c r="S57" s="294"/>
      <c r="T57" s="294"/>
      <c r="U57" s="294"/>
      <c r="V57" s="656" t="str">
        <f>IF($V$49=0," ","Bajo")</f>
        <v xml:space="preserve"> </v>
      </c>
      <c r="W57" s="654"/>
      <c r="X57" s="653" t="s">
        <v>176</v>
      </c>
      <c r="Z57" s="274"/>
    </row>
    <row r="58" spans="1:26" ht="44.1" customHeight="1" x14ac:dyDescent="0.25">
      <c r="A58" s="275"/>
      <c r="B58" s="248"/>
      <c r="C58" s="1005"/>
      <c r="D58" s="655" t="s">
        <v>294</v>
      </c>
      <c r="E58" s="294" t="str">
        <f>IF(E49=0," ",IF(E49="N/A"," ","Bajo"))</f>
        <v>Bajo</v>
      </c>
      <c r="F58" s="294"/>
      <c r="G58" s="294" t="str">
        <f>IF(G49=0," ",IF(G49="N/A"," ","Bajo"))</f>
        <v xml:space="preserve"> </v>
      </c>
      <c r="H58" s="306"/>
      <c r="I58" s="294"/>
      <c r="J58" s="294"/>
      <c r="K58" s="294"/>
      <c r="L58" s="306"/>
      <c r="M58" s="294"/>
      <c r="N58" s="306"/>
      <c r="O58" s="306"/>
      <c r="P58" s="306"/>
      <c r="Q58" s="294" t="str">
        <f>IF($Q$49=0," ","Bajo")</f>
        <v xml:space="preserve"> </v>
      </c>
      <c r="R58" s="294" t="str">
        <f>IF($R$49=0," ","Bajo")</f>
        <v xml:space="preserve"> </v>
      </c>
      <c r="S58" s="294"/>
      <c r="T58" s="294" t="str">
        <f>IF($T$49=0," ","Bajo")</f>
        <v xml:space="preserve"> </v>
      </c>
      <c r="U58" s="294"/>
      <c r="V58" s="657"/>
      <c r="W58" s="654"/>
      <c r="X58" s="653" t="s">
        <v>176</v>
      </c>
      <c r="Z58" s="274"/>
    </row>
    <row r="59" spans="1:26" ht="43.5" customHeight="1" x14ac:dyDescent="0.3">
      <c r="A59" s="928"/>
      <c r="B59" s="248"/>
      <c r="C59" s="325"/>
      <c r="D59" s="658" t="s">
        <v>295</v>
      </c>
      <c r="E59" s="294"/>
      <c r="F59" s="294"/>
      <c r="G59" s="294" t="str">
        <f>IF(G49=0," ",IF(G49="N/A"," ","Alto"))</f>
        <v xml:space="preserve"> </v>
      </c>
      <c r="H59" s="307"/>
      <c r="I59" s="307"/>
      <c r="J59" s="307"/>
      <c r="K59" s="307"/>
      <c r="L59" s="307"/>
      <c r="M59" s="307"/>
      <c r="N59" s="294"/>
      <c r="O59" s="307"/>
      <c r="P59" s="307"/>
      <c r="Q59" s="294" t="str">
        <f>IF($Q$49=0," ","Alto")</f>
        <v xml:space="preserve"> </v>
      </c>
      <c r="R59" s="294" t="str">
        <f>IF($R$49=0," ","Alto")</f>
        <v xml:space="preserve"> </v>
      </c>
      <c r="S59" s="307"/>
      <c r="T59" s="294" t="str">
        <f>IF($T$49=0," ","Alto")</f>
        <v xml:space="preserve"> </v>
      </c>
      <c r="U59" s="294"/>
      <c r="V59" s="659"/>
      <c r="W59" s="654"/>
      <c r="X59" s="649" t="s">
        <v>172</v>
      </c>
      <c r="Z59" s="274"/>
    </row>
    <row r="60" spans="1:26" ht="27.95" customHeight="1" x14ac:dyDescent="0.3">
      <c r="A60" s="928"/>
      <c r="B60" s="248"/>
      <c r="C60" s="325"/>
      <c r="D60" s="655" t="s">
        <v>296</v>
      </c>
      <c r="E60" s="294" t="str">
        <f>IF(E49=0," ",IF(E49="N/A"," ","Bajo"))</f>
        <v>Bajo</v>
      </c>
      <c r="F60" s="294"/>
      <c r="G60" s="294" t="str">
        <f>IF(G49=0," ",IF(G49="N/A"," ","Bajo"))</f>
        <v xml:space="preserve"> </v>
      </c>
      <c r="H60" s="307"/>
      <c r="I60" s="307"/>
      <c r="J60" s="294"/>
      <c r="K60" s="294"/>
      <c r="L60" s="307"/>
      <c r="M60" s="307"/>
      <c r="N60" s="307"/>
      <c r="O60" s="307"/>
      <c r="P60" s="307"/>
      <c r="Q60" s="294" t="str">
        <f>IF($Q$49=0," ","Bajo")</f>
        <v xml:space="preserve"> </v>
      </c>
      <c r="R60" s="294" t="str">
        <f>IF($R$49=0," ","Bajo")</f>
        <v xml:space="preserve"> </v>
      </c>
      <c r="S60" s="295"/>
      <c r="T60" s="294" t="str">
        <f>IF($T$49=0," ","Bajo")</f>
        <v xml:space="preserve"> </v>
      </c>
      <c r="U60" s="295"/>
      <c r="V60" s="659"/>
      <c r="W60" s="654"/>
      <c r="X60" s="649" t="s">
        <v>172</v>
      </c>
      <c r="Z60" s="274"/>
    </row>
    <row r="61" spans="1:26" ht="48.95" customHeight="1" x14ac:dyDescent="0.3">
      <c r="A61" s="276"/>
      <c r="B61" s="248"/>
      <c r="C61" s="325"/>
      <c r="D61" s="650" t="s">
        <v>297</v>
      </c>
      <c r="E61" s="294"/>
      <c r="F61" s="294"/>
      <c r="G61" s="294"/>
      <c r="H61" s="307"/>
      <c r="I61" s="307"/>
      <c r="J61" s="294" t="str">
        <f>IF(J49=0," ",IF(J49="N/A"," ","Alto"))</f>
        <v xml:space="preserve"> </v>
      </c>
      <c r="K61" s="307"/>
      <c r="L61" s="307"/>
      <c r="M61" s="307"/>
      <c r="N61" s="294" t="str">
        <f>IF(N49=0," ",IF(N49="N/A"," ","Alto"))</f>
        <v xml:space="preserve"> </v>
      </c>
      <c r="O61" s="307"/>
      <c r="P61" s="307"/>
      <c r="Q61" s="294" t="str">
        <f>IF($Q$49=0," ","Alto")</f>
        <v xml:space="preserve"> </v>
      </c>
      <c r="R61" s="294" t="str">
        <f>IF($R$49=0," ","Alto")</f>
        <v xml:space="preserve"> </v>
      </c>
      <c r="S61" s="294"/>
      <c r="T61" s="294" t="str">
        <f>IF($T$49=0," ","Alto")</f>
        <v xml:space="preserve"> </v>
      </c>
      <c r="U61" s="294"/>
      <c r="V61" s="656"/>
      <c r="W61" s="654"/>
      <c r="X61" s="649" t="s">
        <v>172</v>
      </c>
      <c r="Z61" s="274"/>
    </row>
    <row r="62" spans="1:26" ht="42.6" customHeight="1" x14ac:dyDescent="0.3">
      <c r="A62" s="276"/>
      <c r="B62" s="248"/>
      <c r="C62" s="325"/>
      <c r="D62" s="650" t="s">
        <v>298</v>
      </c>
      <c r="E62" s="294"/>
      <c r="F62" s="294"/>
      <c r="G62" s="294" t="str">
        <f>IF(G49=0," ",IF(G49="N/A"," ","Bajo"))</f>
        <v xml:space="preserve"> </v>
      </c>
      <c r="H62" s="307"/>
      <c r="I62" s="294" t="str">
        <f>IF(I49=0," ",IF(I49="N/A"," ","Bajo"))</f>
        <v xml:space="preserve"> </v>
      </c>
      <c r="J62" s="294"/>
      <c r="K62" s="307"/>
      <c r="L62" s="294" t="str">
        <f>IF(L49=0," ",IF(L49="N/A"," ","Bajo"))</f>
        <v xml:space="preserve"> </v>
      </c>
      <c r="M62" s="294" t="str">
        <f>IF(M49=0," ",IF(M49="N/A"," ","Bajo"))</f>
        <v xml:space="preserve"> </v>
      </c>
      <c r="N62" s="307"/>
      <c r="O62" s="307"/>
      <c r="P62" s="307"/>
      <c r="Q62" s="294" t="str">
        <f>IF($Q$49=0," ","Bajo")</f>
        <v xml:space="preserve"> </v>
      </c>
      <c r="R62" s="294" t="str">
        <f>IF($R$49=0," ","Bajo")</f>
        <v xml:space="preserve"> </v>
      </c>
      <c r="S62" s="307"/>
      <c r="T62" s="294" t="str">
        <f>IF($T$49=0," ","Bajo")</f>
        <v xml:space="preserve"> </v>
      </c>
      <c r="U62" s="307"/>
      <c r="V62" s="656"/>
      <c r="W62" s="654"/>
      <c r="X62" s="649" t="s">
        <v>172</v>
      </c>
      <c r="Z62" s="274"/>
    </row>
    <row r="63" spans="1:26" ht="57.95" customHeight="1" x14ac:dyDescent="0.3">
      <c r="A63" s="276"/>
      <c r="B63" s="248"/>
      <c r="C63" s="325"/>
      <c r="D63" s="655" t="s">
        <v>299</v>
      </c>
      <c r="E63" s="294" t="str">
        <f>IF(E49=0," ",IF(E49="N/A"," ","Bajo"))</f>
        <v>Bajo</v>
      </c>
      <c r="F63" s="294" t="s">
        <v>150</v>
      </c>
      <c r="G63" s="294"/>
      <c r="H63" s="307"/>
      <c r="I63" s="294" t="s">
        <v>150</v>
      </c>
      <c r="J63" s="294"/>
      <c r="K63" s="307"/>
      <c r="L63" s="294" t="s">
        <v>150</v>
      </c>
      <c r="M63" s="294" t="s">
        <v>150</v>
      </c>
      <c r="N63" s="307"/>
      <c r="O63" s="307"/>
      <c r="P63" s="307"/>
      <c r="Q63" s="294" t="str">
        <f>IF($Q$49=0," ","Bajo")</f>
        <v xml:space="preserve"> </v>
      </c>
      <c r="R63" s="294" t="str">
        <f>IF($R$49=0," ","Bajo")</f>
        <v xml:space="preserve"> </v>
      </c>
      <c r="S63" s="307"/>
      <c r="T63" s="294" t="str">
        <f>IF($T$49=0," ","Bajo")</f>
        <v xml:space="preserve"> </v>
      </c>
      <c r="U63" s="307"/>
      <c r="V63" s="656" t="str">
        <f>IF($V$49=0," ","Bajo")</f>
        <v xml:space="preserve"> </v>
      </c>
      <c r="W63" s="654"/>
      <c r="X63" s="653" t="s">
        <v>176</v>
      </c>
      <c r="Z63" s="274"/>
    </row>
    <row r="64" spans="1:26" ht="41.45" customHeight="1" x14ac:dyDescent="0.3">
      <c r="A64" s="276"/>
      <c r="B64" s="248"/>
      <c r="C64" s="325"/>
      <c r="D64" s="655" t="s">
        <v>300</v>
      </c>
      <c r="E64" s="294"/>
      <c r="F64" s="294"/>
      <c r="G64" s="294"/>
      <c r="H64" s="294"/>
      <c r="I64" s="294" t="str">
        <f>IF(I49=0," ",IF(I49="N/A"," ",IF($Q$46="Residential Building"," ", "Alto")))</f>
        <v xml:space="preserve"> </v>
      </c>
      <c r="J64" s="294" t="str">
        <f>IF(J49=0," ",IF(J49="N/A"," ",IF($Q$46="Residential Building"," ", "Alto")))</f>
        <v xml:space="preserve"> </v>
      </c>
      <c r="K64" s="294" t="str">
        <f>IF(K49=0," ",IF(K49="N/A"," ",IF($Q$46="Residential Building"," ", "Alto")))</f>
        <v xml:space="preserve"> </v>
      </c>
      <c r="L64" s="294"/>
      <c r="M64" s="294" t="str">
        <f>IF(M49=0," ",IF(M49="N/A"," ",IF($Q$46="Residential Building"," ", "Alto")))</f>
        <v xml:space="preserve"> </v>
      </c>
      <c r="N64" s="294" t="str">
        <f>IF(N49=0," ",IF(N49="N/A"," ",IF($Q$46="Residential Building"," ", "Alto")))</f>
        <v xml:space="preserve"> </v>
      </c>
      <c r="O64" s="307"/>
      <c r="P64" s="307"/>
      <c r="Q64" s="294" t="str">
        <f>IF($Q$49=0," ","Alto")</f>
        <v xml:space="preserve"> </v>
      </c>
      <c r="R64" s="294" t="str">
        <f>IF($R$49=0," ","Alto")</f>
        <v xml:space="preserve"> </v>
      </c>
      <c r="S64" s="294" t="str">
        <f>IF($S$49=0," ","Alto")</f>
        <v xml:space="preserve"> </v>
      </c>
      <c r="T64" s="294" t="str">
        <f>IF($T$49=0," ","Alto")</f>
        <v xml:space="preserve"> </v>
      </c>
      <c r="U64" s="294" t="str">
        <f>IF($U$49=0," ","Alto")</f>
        <v xml:space="preserve"> </v>
      </c>
      <c r="V64" s="659"/>
      <c r="W64" s="654"/>
      <c r="X64" s="649" t="s">
        <v>172</v>
      </c>
      <c r="Z64" s="274"/>
    </row>
    <row r="65" spans="1:26" ht="42.95" customHeight="1" x14ac:dyDescent="0.3">
      <c r="A65" s="276"/>
      <c r="B65" s="248"/>
      <c r="C65" s="325"/>
      <c r="D65" s="655" t="s">
        <v>301</v>
      </c>
      <c r="E65" s="294"/>
      <c r="F65" s="294"/>
      <c r="G65" s="307"/>
      <c r="H65" s="307"/>
      <c r="I65" s="294"/>
      <c r="J65" s="294"/>
      <c r="K65" s="307"/>
      <c r="L65" s="294"/>
      <c r="M65" s="307"/>
      <c r="N65" s="307"/>
      <c r="O65" s="307"/>
      <c r="P65" s="307"/>
      <c r="Q65" s="294" t="str">
        <f>IF($Q$49=0," ","Bajo")</f>
        <v xml:space="preserve"> </v>
      </c>
      <c r="R65" s="294" t="str">
        <f>IF($R$49=0," ","Bajo")</f>
        <v xml:space="preserve"> </v>
      </c>
      <c r="S65" s="309"/>
      <c r="T65" s="307"/>
      <c r="U65" s="307"/>
      <c r="V65" s="660"/>
      <c r="W65" s="654"/>
      <c r="X65" s="653" t="s">
        <v>176</v>
      </c>
      <c r="Z65" s="274"/>
    </row>
    <row r="66" spans="1:26" ht="56.25" customHeight="1" x14ac:dyDescent="0.3">
      <c r="A66" s="276"/>
      <c r="B66" s="248"/>
      <c r="C66" s="325"/>
      <c r="D66" s="650" t="s">
        <v>302</v>
      </c>
      <c r="E66" s="294"/>
      <c r="F66" s="294"/>
      <c r="G66" s="294"/>
      <c r="H66" s="307"/>
      <c r="I66" s="294" t="str">
        <f>IF(I51=0," ",IF(I51="N/A"," ",IF($Q$46="Residential Building"," ", "Alto")))</f>
        <v xml:space="preserve"> </v>
      </c>
      <c r="J66" s="294" t="str">
        <f>IF(J51=0," ",IF(J51="N/A"," ",IF($Q$46="Residential Building"," ", "Alto")))</f>
        <v xml:space="preserve"> </v>
      </c>
      <c r="K66" s="307"/>
      <c r="L66" s="307"/>
      <c r="M66" s="294" t="str">
        <f>IF(M51=0," ",IF(M51="N/A"," ",IF($Q$46="Residential Building"," ", "Alto")))</f>
        <v xml:space="preserve"> </v>
      </c>
      <c r="N66" s="294" t="str">
        <f>IF(N51=0," ",IF(N51="N/A"," ",IF($Q$46="Residential Building"," ", "Alto")))</f>
        <v xml:space="preserve"> </v>
      </c>
      <c r="O66" s="307"/>
      <c r="P66" s="307"/>
      <c r="Q66" s="309"/>
      <c r="R66" s="309"/>
      <c r="S66" s="309"/>
      <c r="T66" s="307"/>
      <c r="U66" s="309"/>
      <c r="V66" s="659"/>
      <c r="W66" s="654"/>
      <c r="X66" s="649" t="s">
        <v>172</v>
      </c>
      <c r="Z66" s="274"/>
    </row>
    <row r="67" spans="1:26" ht="60.6" customHeight="1" x14ac:dyDescent="0.25">
      <c r="A67" s="276"/>
      <c r="B67" s="248"/>
      <c r="C67" s="1006"/>
      <c r="D67" s="650" t="s">
        <v>303</v>
      </c>
      <c r="E67" s="294"/>
      <c r="F67" s="294"/>
      <c r="G67" s="294"/>
      <c r="H67" s="307"/>
      <c r="I67" s="307"/>
      <c r="J67" s="294"/>
      <c r="K67" s="307"/>
      <c r="L67" s="294" t="str">
        <f>IF(L49=0," ",IF(L49="N/A"," ","Alto"))</f>
        <v xml:space="preserve"> </v>
      </c>
      <c r="M67" s="307"/>
      <c r="N67" s="307"/>
      <c r="O67" s="307"/>
      <c r="P67" s="307"/>
      <c r="Q67" s="309"/>
      <c r="R67" s="309"/>
      <c r="S67" s="309"/>
      <c r="T67" s="307"/>
      <c r="U67" s="309"/>
      <c r="V67" s="659"/>
      <c r="W67" s="654"/>
      <c r="X67" s="649" t="s">
        <v>172</v>
      </c>
      <c r="Z67" s="274"/>
    </row>
    <row r="68" spans="1:26" ht="54.6" customHeight="1" x14ac:dyDescent="0.25">
      <c r="A68" s="276"/>
      <c r="B68" s="248"/>
      <c r="C68" s="1006"/>
      <c r="D68" s="655" t="s">
        <v>304</v>
      </c>
      <c r="E68" s="294"/>
      <c r="F68" s="294"/>
      <c r="G68" s="294"/>
      <c r="H68" s="307"/>
      <c r="I68" s="294" t="str">
        <f>IF($Q$46="RESIDENTIAL BUILDING"," ",IF(I49=0," ","Alto"))</f>
        <v xml:space="preserve"> </v>
      </c>
      <c r="J68" s="294"/>
      <c r="K68" s="294"/>
      <c r="L68" s="307"/>
      <c r="M68" s="294" t="str">
        <f>IF($Q$46="RESIDENTIAL BUILDING"," ",IF(M49=0," ","Alto"))</f>
        <v xml:space="preserve"> </v>
      </c>
      <c r="N68" s="307"/>
      <c r="O68" s="307"/>
      <c r="P68" s="294"/>
      <c r="Q68" s="294" t="str">
        <f>IF($Q$49=0," ","Alto")</f>
        <v xml:space="preserve"> </v>
      </c>
      <c r="R68" s="309" t="str">
        <f>IF($Q$46="RESIDENTIAL BUILDING"," ",IF(R49=0," ", "Alto"))</f>
        <v xml:space="preserve"> </v>
      </c>
      <c r="S68" s="309"/>
      <c r="T68" s="294" t="str">
        <f>IF($T$49=0," ","Alto")</f>
        <v xml:space="preserve"> </v>
      </c>
      <c r="U68" s="307"/>
      <c r="V68" s="659"/>
      <c r="W68" s="6"/>
      <c r="X68" s="649" t="s">
        <v>172</v>
      </c>
      <c r="Z68" s="274"/>
    </row>
    <row r="69" spans="1:26" ht="43.5" customHeight="1" thickBot="1" x14ac:dyDescent="0.3">
      <c r="A69" s="277"/>
      <c r="B69" s="248"/>
      <c r="C69" s="1007"/>
      <c r="D69" s="655" t="s">
        <v>305</v>
      </c>
      <c r="E69" s="294"/>
      <c r="F69" s="294"/>
      <c r="G69" s="294"/>
      <c r="H69" s="307"/>
      <c r="I69" s="307"/>
      <c r="J69" s="294"/>
      <c r="K69" s="294"/>
      <c r="L69" s="307"/>
      <c r="M69" s="294" t="str">
        <f>IF($Q$46="RESIDENTIAL BUILDING"," ",IF(M49=0," ","Alto"))</f>
        <v xml:space="preserve"> </v>
      </c>
      <c r="N69" s="307"/>
      <c r="O69" s="307"/>
      <c r="P69" s="294"/>
      <c r="Q69" s="309"/>
      <c r="R69" s="309"/>
      <c r="S69" s="309"/>
      <c r="T69" s="307"/>
      <c r="U69" s="307"/>
      <c r="V69" s="659"/>
      <c r="W69" s="6"/>
      <c r="X69" s="661" t="s">
        <v>172</v>
      </c>
      <c r="Z69" s="336"/>
    </row>
    <row r="70" spans="1:26" ht="35.1" customHeight="1" thickBot="1" x14ac:dyDescent="0.3">
      <c r="A70" s="277"/>
      <c r="B70" s="248"/>
      <c r="C70" s="1008"/>
      <c r="D70" s="1009" t="s">
        <v>306</v>
      </c>
      <c r="E70" s="1009"/>
      <c r="F70" s="1009"/>
      <c r="G70" s="1009"/>
      <c r="H70" s="1009"/>
      <c r="I70" s="1009"/>
      <c r="J70" s="1009"/>
      <c r="K70" s="1009"/>
      <c r="L70" s="1009"/>
      <c r="M70" s="1009"/>
      <c r="N70" s="1009"/>
      <c r="O70" s="1009"/>
      <c r="P70" s="1009"/>
      <c r="Q70" s="1009"/>
      <c r="R70" s="1009"/>
      <c r="S70" s="1009"/>
      <c r="T70" s="1009"/>
      <c r="U70" s="1009"/>
      <c r="V70" s="1009"/>
      <c r="W70" s="6"/>
      <c r="X70" s="662"/>
      <c r="Z70" s="281"/>
    </row>
    <row r="71" spans="1:26" ht="50.45" customHeight="1" x14ac:dyDescent="0.25">
      <c r="A71" s="277"/>
      <c r="B71" s="248"/>
      <c r="C71" s="1008"/>
      <c r="D71" s="673" t="s">
        <v>307</v>
      </c>
      <c r="E71" s="575"/>
      <c r="F71" s="575"/>
      <c r="G71" s="575" t="str">
        <f>IF(G68=490," ",IF(G49="N/A"," ","Bajo"))</f>
        <v>Bajo</v>
      </c>
      <c r="H71" s="663"/>
      <c r="I71" s="575"/>
      <c r="J71" s="575"/>
      <c r="K71" s="575"/>
      <c r="L71" s="663"/>
      <c r="M71" s="575"/>
      <c r="N71" s="575"/>
      <c r="O71" s="663"/>
      <c r="P71" s="663"/>
      <c r="Q71" s="575"/>
      <c r="R71" s="575"/>
      <c r="S71" s="575"/>
      <c r="T71" s="575"/>
      <c r="U71" s="575"/>
      <c r="V71" s="664"/>
      <c r="W71" s="6"/>
      <c r="X71" s="665" t="s">
        <v>160</v>
      </c>
      <c r="Z71" s="337"/>
    </row>
    <row r="72" spans="1:26" ht="42.75" customHeight="1" x14ac:dyDescent="0.25">
      <c r="A72" s="277"/>
      <c r="B72" s="248"/>
      <c r="C72" s="1008"/>
      <c r="D72" s="666" t="s">
        <v>308</v>
      </c>
      <c r="E72" s="294"/>
      <c r="F72" s="294" t="str">
        <f>IF(F$49=0," ",IF(F$49="N/A"," ","Bajo"))</f>
        <v xml:space="preserve"> </v>
      </c>
      <c r="G72" s="294" t="str">
        <f>IF(G$49=0," ",IF(G$49="N/A"," ","Bajo"))</f>
        <v xml:space="preserve"> </v>
      </c>
      <c r="H72" s="309"/>
      <c r="I72" s="294"/>
      <c r="J72" s="294"/>
      <c r="K72" s="294"/>
      <c r="L72" s="309"/>
      <c r="M72" s="294"/>
      <c r="N72" s="294"/>
      <c r="O72" s="309"/>
      <c r="P72" s="294"/>
      <c r="Q72" s="294"/>
      <c r="R72" s="294"/>
      <c r="S72" s="294"/>
      <c r="T72" s="294"/>
      <c r="U72" s="294"/>
      <c r="V72" s="660" t="str">
        <f>IF($Q$46="SCHOOLS","Bajo"," ")</f>
        <v xml:space="preserve"> </v>
      </c>
      <c r="W72" s="6"/>
      <c r="X72" s="653" t="s">
        <v>176</v>
      </c>
      <c r="Z72" s="274"/>
    </row>
    <row r="73" spans="1:26" ht="32.450000000000003" customHeight="1" x14ac:dyDescent="0.25">
      <c r="A73" s="277"/>
      <c r="B73" s="248"/>
      <c r="C73" s="338"/>
      <c r="D73" s="666" t="s">
        <v>309</v>
      </c>
      <c r="E73" s="294" t="str">
        <f>IF(E$49=0," ",IF(E$49="N/A"," ","Alto"))</f>
        <v>Alto</v>
      </c>
      <c r="F73" s="294"/>
      <c r="G73" s="294" t="str">
        <f>IF(G$49=0," ",IF(G$49="N/A"," ","Bajo"))</f>
        <v xml:space="preserve"> </v>
      </c>
      <c r="H73" s="309"/>
      <c r="I73" s="294"/>
      <c r="J73" s="294"/>
      <c r="K73" s="294"/>
      <c r="L73" s="309"/>
      <c r="M73" s="294"/>
      <c r="N73" s="294"/>
      <c r="O73" s="309"/>
      <c r="P73" s="309"/>
      <c r="Q73" s="294"/>
      <c r="R73" s="294"/>
      <c r="S73" s="294"/>
      <c r="T73" s="294"/>
      <c r="U73" s="294"/>
      <c r="V73" s="660"/>
      <c r="W73" s="6"/>
      <c r="X73" s="653" t="s">
        <v>176</v>
      </c>
      <c r="Z73" s="274"/>
    </row>
    <row r="74" spans="1:26" ht="47.25" customHeight="1" x14ac:dyDescent="0.25">
      <c r="A74" s="276"/>
      <c r="B74" s="248"/>
      <c r="C74" s="338"/>
      <c r="D74" s="666" t="s">
        <v>310</v>
      </c>
      <c r="E74" s="294" t="str">
        <f>IF(E$49=0," ",IF(E$49="N/A"," ","Alto"))</f>
        <v>Alto</v>
      </c>
      <c r="F74" s="294"/>
      <c r="G74" s="294" t="str">
        <f>IF(G$49=0," ",IF(G$49="N/A"," ","Alto"))</f>
        <v xml:space="preserve"> </v>
      </c>
      <c r="H74" s="309"/>
      <c r="I74" s="294"/>
      <c r="J74" s="294"/>
      <c r="K74" s="294"/>
      <c r="L74" s="309"/>
      <c r="M74" s="294"/>
      <c r="N74" s="294"/>
      <c r="O74" s="309"/>
      <c r="P74" s="309"/>
      <c r="Q74" s="294"/>
      <c r="R74" s="294"/>
      <c r="S74" s="294"/>
      <c r="T74" s="294"/>
      <c r="U74" s="294"/>
      <c r="V74" s="660"/>
      <c r="W74" s="6"/>
      <c r="X74" s="649" t="s">
        <v>172</v>
      </c>
      <c r="Z74" s="274"/>
    </row>
    <row r="75" spans="1:26" ht="59.1" customHeight="1" x14ac:dyDescent="0.25">
      <c r="A75" s="276"/>
      <c r="B75" s="248"/>
      <c r="C75" s="338"/>
      <c r="D75" s="666" t="s">
        <v>311</v>
      </c>
      <c r="E75" s="294" t="str">
        <f>IF(E49=0," ",IF(E49="N/A"," ","Bajo"))</f>
        <v>Bajo</v>
      </c>
      <c r="F75" s="294"/>
      <c r="G75" s="294" t="str">
        <f>IF(G49=0," ",IF(G49="N/A"," ","Bajo"))</f>
        <v xml:space="preserve"> </v>
      </c>
      <c r="H75" s="309"/>
      <c r="I75" s="294"/>
      <c r="J75" s="294"/>
      <c r="K75" s="294"/>
      <c r="L75" s="309"/>
      <c r="M75" s="294"/>
      <c r="N75" s="294"/>
      <c r="O75" s="309"/>
      <c r="P75" s="309"/>
      <c r="Q75" s="294" t="str">
        <f>IF(Q49=0," ",IF(Q49="N/A"," ","Bajo"))</f>
        <v xml:space="preserve"> </v>
      </c>
      <c r="R75" s="294" t="str">
        <f>IF(R49=0," ",IF(R49="N/A"," ","Bajo"))</f>
        <v xml:space="preserve"> </v>
      </c>
      <c r="S75" s="294"/>
      <c r="T75" s="294" t="str">
        <f>IF(T49=0," ",IF(T49="N/A"," ","Bajo"))</f>
        <v xml:space="preserve"> </v>
      </c>
      <c r="U75" s="294"/>
      <c r="V75" s="660"/>
      <c r="W75" s="6"/>
      <c r="X75" s="653" t="s">
        <v>176</v>
      </c>
      <c r="Z75" s="274"/>
    </row>
    <row r="76" spans="1:26" ht="35.1" customHeight="1" x14ac:dyDescent="0.25">
      <c r="A76" s="276"/>
      <c r="B76" s="248"/>
      <c r="C76" s="338"/>
      <c r="D76" s="655" t="s">
        <v>289</v>
      </c>
      <c r="E76" s="294" t="str">
        <f>IF(E49=0," ",IF(E49="N/A"," ","Bajo"))</f>
        <v>Bajo</v>
      </c>
      <c r="F76" s="294"/>
      <c r="G76" s="309"/>
      <c r="H76" s="294" t="str">
        <f t="shared" ref="H76:M76" si="4">IF(H49=0," ",IF(H50="N/A"," ","Bajo"))</f>
        <v xml:space="preserve"> </v>
      </c>
      <c r="I76" s="294" t="str">
        <f t="shared" si="4"/>
        <v xml:space="preserve"> </v>
      </c>
      <c r="J76" s="294" t="str">
        <f t="shared" si="4"/>
        <v xml:space="preserve"> </v>
      </c>
      <c r="K76" s="294" t="str">
        <f t="shared" si="4"/>
        <v xml:space="preserve"> </v>
      </c>
      <c r="L76" s="294" t="str">
        <f t="shared" si="4"/>
        <v xml:space="preserve"> </v>
      </c>
      <c r="M76" s="294" t="str">
        <f t="shared" si="4"/>
        <v xml:space="preserve"> </v>
      </c>
      <c r="N76" s="294"/>
      <c r="O76" s="309"/>
      <c r="P76" s="309"/>
      <c r="Q76" s="294"/>
      <c r="R76" s="294"/>
      <c r="S76" s="294"/>
      <c r="T76" s="294"/>
      <c r="U76" s="294"/>
      <c r="V76" s="660"/>
      <c r="W76" s="6"/>
      <c r="X76" s="653" t="s">
        <v>176</v>
      </c>
      <c r="Z76" s="274"/>
    </row>
    <row r="77" spans="1:26" ht="39.75" customHeight="1" x14ac:dyDescent="0.25">
      <c r="A77" s="276"/>
      <c r="B77" s="248"/>
      <c r="C77" s="338"/>
      <c r="D77" s="666" t="s">
        <v>312</v>
      </c>
      <c r="E77" s="294"/>
      <c r="F77" s="294"/>
      <c r="G77" s="309"/>
      <c r="H77" s="294" t="str">
        <f>IF(H49=0," ",IF(H49="N/A"," ",IF(Q46="Residential Building", " ", "Bajo")))</f>
        <v xml:space="preserve"> </v>
      </c>
      <c r="I77" s="667"/>
      <c r="J77" s="294"/>
      <c r="K77" s="294"/>
      <c r="L77" s="667"/>
      <c r="M77" s="294"/>
      <c r="N77" s="294"/>
      <c r="O77" s="309"/>
      <c r="P77" s="309"/>
      <c r="Q77" s="294"/>
      <c r="R77" s="294"/>
      <c r="S77" s="294"/>
      <c r="T77" s="294"/>
      <c r="U77" s="294"/>
      <c r="V77" s="660"/>
      <c r="W77" s="6"/>
      <c r="X77" s="649" t="s">
        <v>172</v>
      </c>
      <c r="Z77" s="274"/>
    </row>
    <row r="78" spans="1:26" ht="36.950000000000003" customHeight="1" x14ac:dyDescent="0.25">
      <c r="A78" s="276"/>
      <c r="B78" s="248"/>
      <c r="C78" s="338"/>
      <c r="D78" s="666" t="s">
        <v>313</v>
      </c>
      <c r="E78" s="294" t="str">
        <f>IF(E49=0," ",IF(E49="N/A"," ","Bajo"))</f>
        <v>Bajo</v>
      </c>
      <c r="F78" s="294"/>
      <c r="G78" s="294" t="str">
        <f>IF(G49=0," ",IF(G49="N/A"," ","Bajo"))</f>
        <v xml:space="preserve"> </v>
      </c>
      <c r="H78" s="309"/>
      <c r="I78" s="294"/>
      <c r="J78" s="294"/>
      <c r="K78" s="294"/>
      <c r="L78" s="667"/>
      <c r="M78" s="294"/>
      <c r="N78" s="294"/>
      <c r="O78" s="309"/>
      <c r="P78" s="309"/>
      <c r="Q78" s="294" t="str">
        <f>IF($Q$49=0," ","Bajo")</f>
        <v xml:space="preserve"> </v>
      </c>
      <c r="R78" s="294" t="str">
        <f>IF($R$49=0," ","Bajo")</f>
        <v xml:space="preserve"> </v>
      </c>
      <c r="S78" s="294"/>
      <c r="T78" s="294"/>
      <c r="U78" s="294"/>
      <c r="V78" s="660"/>
      <c r="W78" s="6"/>
      <c r="X78" s="653" t="s">
        <v>176</v>
      </c>
      <c r="Z78" s="274"/>
    </row>
    <row r="79" spans="1:26" ht="48" customHeight="1" x14ac:dyDescent="0.25">
      <c r="A79" s="276"/>
      <c r="B79" s="248"/>
      <c r="C79" s="338"/>
      <c r="D79" s="666" t="s">
        <v>314</v>
      </c>
      <c r="E79" s="294" t="str">
        <f>IF(E49=0," ",IF(E49="N/A"," ","Bajo"))</f>
        <v>Bajo</v>
      </c>
      <c r="F79" s="295"/>
      <c r="G79" s="294" t="str">
        <f>IF(G49=0," ",IF(G49="N/A"," ","Bajo"))</f>
        <v xml:space="preserve"> </v>
      </c>
      <c r="H79" s="309"/>
      <c r="I79" s="294"/>
      <c r="J79" s="294"/>
      <c r="K79" s="294"/>
      <c r="L79" s="667"/>
      <c r="M79" s="294"/>
      <c r="N79" s="294"/>
      <c r="O79" s="309"/>
      <c r="P79" s="309"/>
      <c r="Q79" s="294"/>
      <c r="R79" s="294"/>
      <c r="S79" s="294"/>
      <c r="T79" s="294"/>
      <c r="U79" s="294"/>
      <c r="V79" s="660"/>
      <c r="W79" s="6"/>
      <c r="X79" s="653" t="s">
        <v>176</v>
      </c>
      <c r="Z79" s="274"/>
    </row>
    <row r="80" spans="1:26" ht="36.950000000000003" customHeight="1" x14ac:dyDescent="0.25">
      <c r="A80" s="276"/>
      <c r="B80" s="248"/>
      <c r="C80" s="338"/>
      <c r="D80" s="666" t="s">
        <v>315</v>
      </c>
      <c r="E80" s="294" t="str">
        <f>IF(E49=0," ",IF(E49="N/A"," ","Bajo"))</f>
        <v>Bajo</v>
      </c>
      <c r="F80" s="295"/>
      <c r="G80" s="294" t="str">
        <f>IF(G49=0," ",IF(G49="N/A"," ","Bajo"))</f>
        <v xml:space="preserve"> </v>
      </c>
      <c r="H80" s="309"/>
      <c r="I80" s="294"/>
      <c r="J80" s="294"/>
      <c r="K80" s="294"/>
      <c r="L80" s="667"/>
      <c r="M80" s="294"/>
      <c r="N80" s="294"/>
      <c r="O80" s="309"/>
      <c r="P80" s="309"/>
      <c r="Q80" s="294"/>
      <c r="R80" s="294"/>
      <c r="S80" s="294"/>
      <c r="T80" s="294"/>
      <c r="U80" s="294"/>
      <c r="V80" s="660" t="str">
        <f>IF($Q$46="SCHOOLS","Bajo"," ")</f>
        <v xml:space="preserve"> </v>
      </c>
      <c r="W80" s="6"/>
      <c r="X80" s="653" t="s">
        <v>176</v>
      </c>
      <c r="Z80" s="274"/>
    </row>
    <row r="81" spans="1:26" ht="39.6" customHeight="1" x14ac:dyDescent="0.25">
      <c r="A81" s="276"/>
      <c r="B81" s="248"/>
      <c r="C81" s="338"/>
      <c r="D81" s="666" t="s">
        <v>316</v>
      </c>
      <c r="E81" s="294"/>
      <c r="F81" s="294" t="str">
        <f>IF(F$49=0," ",IF(F$49="N/A"," ","Alto"))</f>
        <v xml:space="preserve"> </v>
      </c>
      <c r="G81" s="294" t="str">
        <f>IF(G$49=0," ",IF(G$49="N/A"," ","Alto"))</f>
        <v xml:space="preserve"> </v>
      </c>
      <c r="H81" s="309"/>
      <c r="I81" s="294" t="str">
        <f>IF(I$49=0," ",IF(I$49="N/A"," ","Alto"))</f>
        <v xml:space="preserve"> </v>
      </c>
      <c r="J81" s="294" t="str">
        <f>IF(J$49=0," ",IF(J$49="N/A"," ","Alto"))</f>
        <v xml:space="preserve"> </v>
      </c>
      <c r="K81" s="294"/>
      <c r="L81" s="294" t="str">
        <f>IF(L$49=0," ",IF(L$49="N/A"," ","Alto"))</f>
        <v xml:space="preserve"> </v>
      </c>
      <c r="M81" s="294" t="str">
        <f>IF(M$49=0," ",IF(M$49="N/A"," ","Alto"))</f>
        <v xml:space="preserve"> </v>
      </c>
      <c r="N81" s="294"/>
      <c r="O81" s="309"/>
      <c r="P81" s="309"/>
      <c r="Q81" s="294" t="str">
        <f>IF($Q$49=0," ","Alto")</f>
        <v xml:space="preserve"> </v>
      </c>
      <c r="R81" s="294" t="str">
        <f>IF($R$49=0," ","Alto")</f>
        <v xml:space="preserve"> </v>
      </c>
      <c r="S81" s="294"/>
      <c r="T81" s="294"/>
      <c r="U81" s="294"/>
      <c r="V81" s="660"/>
      <c r="W81" s="6"/>
      <c r="X81" s="653" t="s">
        <v>160</v>
      </c>
      <c r="Z81" s="274"/>
    </row>
    <row r="82" spans="1:26" ht="36" customHeight="1" x14ac:dyDescent="0.25">
      <c r="A82" s="276"/>
      <c r="B82" s="248"/>
      <c r="C82" s="338"/>
      <c r="D82" s="666" t="s">
        <v>317</v>
      </c>
      <c r="E82" s="294" t="str">
        <f>IF(E49=0," ",IF(E49="N/A"," ","Bajo"))</f>
        <v>Bajo</v>
      </c>
      <c r="F82" s="295"/>
      <c r="G82" s="294" t="str">
        <f>IF(G49=0," ",IF(G49="N/A"," ","Bajo"))</f>
        <v xml:space="preserve"> </v>
      </c>
      <c r="H82" s="309"/>
      <c r="I82" s="294"/>
      <c r="J82" s="294"/>
      <c r="K82" s="294"/>
      <c r="L82" s="667"/>
      <c r="M82" s="294"/>
      <c r="N82" s="294"/>
      <c r="O82" s="309"/>
      <c r="P82" s="309"/>
      <c r="Q82" s="294" t="str">
        <f>IF($Q$49=0," ","Bajo")</f>
        <v xml:space="preserve"> </v>
      </c>
      <c r="R82" s="294" t="str">
        <f>IF($R$49=0," ","Bajo")</f>
        <v xml:space="preserve"> </v>
      </c>
      <c r="S82" s="294"/>
      <c r="T82" s="294" t="str">
        <f>IF($T$49=0," ","Bajo")</f>
        <v xml:space="preserve"> </v>
      </c>
      <c r="U82" s="294"/>
      <c r="V82" s="660"/>
      <c r="W82" s="6"/>
      <c r="X82" s="649" t="s">
        <v>172</v>
      </c>
      <c r="Z82" s="274"/>
    </row>
    <row r="83" spans="1:26" ht="44.45" customHeight="1" x14ac:dyDescent="0.25">
      <c r="A83" s="276"/>
      <c r="B83" s="248"/>
      <c r="C83" s="338"/>
      <c r="D83" s="666" t="s">
        <v>318</v>
      </c>
      <c r="E83" s="294"/>
      <c r="F83" s="294"/>
      <c r="G83" s="309"/>
      <c r="H83" s="309"/>
      <c r="I83" s="294"/>
      <c r="J83" s="294"/>
      <c r="K83" s="294"/>
      <c r="L83" s="667"/>
      <c r="M83" s="294"/>
      <c r="N83" s="294"/>
      <c r="O83" s="309"/>
      <c r="P83" s="309"/>
      <c r="Q83" s="294" t="str">
        <f>IF($Q$49=0," ","Bajo")</f>
        <v xml:space="preserve"> </v>
      </c>
      <c r="R83" s="294" t="str">
        <f>IF($R$49=0," ","Bajo")</f>
        <v xml:space="preserve"> </v>
      </c>
      <c r="S83" s="294"/>
      <c r="T83" s="294"/>
      <c r="U83" s="294"/>
      <c r="V83" s="660"/>
      <c r="W83" s="6"/>
      <c r="X83" s="653" t="s">
        <v>160</v>
      </c>
      <c r="Z83" s="274"/>
    </row>
    <row r="84" spans="1:26" ht="33.6" customHeight="1" x14ac:dyDescent="0.25">
      <c r="A84" s="276"/>
      <c r="B84" s="248"/>
      <c r="C84" s="338"/>
      <c r="D84" s="666" t="s">
        <v>319</v>
      </c>
      <c r="E84" s="294" t="str">
        <f>IF(E49=0," ",IF(E49="N/A"," ","Bajo"))</f>
        <v>Bajo</v>
      </c>
      <c r="F84" s="294" t="str">
        <f>IF(F49=0," ",IF(F49="N/A"," ","Bajo"))</f>
        <v xml:space="preserve"> </v>
      </c>
      <c r="G84" s="309"/>
      <c r="H84" s="309"/>
      <c r="I84" s="294"/>
      <c r="J84" s="294"/>
      <c r="K84" s="294"/>
      <c r="L84" s="667"/>
      <c r="M84" s="294"/>
      <c r="N84" s="294" t="str">
        <f>IF(N$49=0," ",IF(N$49="N/A"," ","Bajo"))</f>
        <v xml:space="preserve"> </v>
      </c>
      <c r="O84" s="309"/>
      <c r="P84" s="309"/>
      <c r="Q84" s="294"/>
      <c r="R84" s="294"/>
      <c r="S84" s="294"/>
      <c r="T84" s="294"/>
      <c r="U84" s="294"/>
      <c r="V84" s="660"/>
      <c r="W84" s="6"/>
      <c r="X84" s="653" t="s">
        <v>176</v>
      </c>
      <c r="Z84" s="274"/>
    </row>
    <row r="85" spans="1:26" ht="27.6" customHeight="1" x14ac:dyDescent="0.25">
      <c r="A85" s="276"/>
      <c r="B85" s="248"/>
      <c r="C85" s="338"/>
      <c r="D85" s="666" t="s">
        <v>300</v>
      </c>
      <c r="E85" s="294"/>
      <c r="F85" s="294"/>
      <c r="G85" s="294"/>
      <c r="H85" s="294"/>
      <c r="I85" s="294" t="str">
        <f>IF(I49=0," ",IF(I49="N/A"," ",IF($Q$46="Residential Building"," ", "Alto")))</f>
        <v xml:space="preserve"> </v>
      </c>
      <c r="J85" s="294" t="str">
        <f>IF(J49=0," ",IF(J49="N/A"," ",IF($Q$46="Residential Building"," ", "Alto")))</f>
        <v xml:space="preserve"> </v>
      </c>
      <c r="K85" s="294" t="str">
        <f>IF(K49=0," ",IF(K49="N/A"," ",IF($Q$46="Residential Building"," ", "Alto")))</f>
        <v xml:space="preserve"> </v>
      </c>
      <c r="L85" s="294"/>
      <c r="M85" s="294" t="str">
        <f>IF(M49=0," ",IF(M49="N/A"," ",IF($Q$46="Residential Building"," ", "Alto")))</f>
        <v xml:space="preserve"> </v>
      </c>
      <c r="N85" s="294" t="str">
        <f>IF(N49=0," ",IF(N49="N/A"," ",IF($Q$46="Residential Building"," ", "Alto")))</f>
        <v xml:space="preserve"> </v>
      </c>
      <c r="O85" s="309"/>
      <c r="P85" s="309"/>
      <c r="Q85" s="294" t="str">
        <f>IF($Q$49=0," ","Alto")</f>
        <v xml:space="preserve"> </v>
      </c>
      <c r="R85" s="294" t="str">
        <f>IF($R$49=0," ","Alto")</f>
        <v xml:space="preserve"> </v>
      </c>
      <c r="S85" s="294" t="str">
        <f>IF($S$49=0," ","Alto")</f>
        <v xml:space="preserve"> </v>
      </c>
      <c r="T85" s="294" t="str">
        <f>IF($T$49=0," ","Alto")</f>
        <v xml:space="preserve"> </v>
      </c>
      <c r="U85" s="294" t="str">
        <f>IF($U$49=0," ","Alto")</f>
        <v xml:space="preserve"> </v>
      </c>
      <c r="V85" s="660"/>
      <c r="W85" s="6"/>
      <c r="X85" s="649" t="s">
        <v>172</v>
      </c>
      <c r="Z85" s="274"/>
    </row>
    <row r="86" spans="1:26" ht="42.75" customHeight="1" x14ac:dyDescent="0.25">
      <c r="A86" s="276"/>
      <c r="B86" s="248"/>
      <c r="C86" s="338"/>
      <c r="D86" s="666" t="s">
        <v>320</v>
      </c>
      <c r="E86" s="294"/>
      <c r="F86" s="294"/>
      <c r="G86" s="309"/>
      <c r="H86" s="309"/>
      <c r="I86" s="294"/>
      <c r="J86" s="294"/>
      <c r="K86" s="294"/>
      <c r="L86" s="294" t="str">
        <f>IF(L49=0," ",IF(L49="N/A"," ","Bajo"))</f>
        <v xml:space="preserve"> </v>
      </c>
      <c r="M86" s="294"/>
      <c r="N86" s="294"/>
      <c r="O86" s="309"/>
      <c r="P86" s="309"/>
      <c r="Q86" s="294"/>
      <c r="R86" s="294"/>
      <c r="S86" s="294"/>
      <c r="T86" s="294"/>
      <c r="U86" s="294"/>
      <c r="V86" s="660"/>
      <c r="W86" s="6"/>
      <c r="X86" s="653" t="s">
        <v>176</v>
      </c>
      <c r="Z86" s="274"/>
    </row>
    <row r="87" spans="1:26" ht="47.1" customHeight="1" x14ac:dyDescent="0.25">
      <c r="A87" s="276"/>
      <c r="B87" s="248"/>
      <c r="C87" s="338"/>
      <c r="D87" s="666" t="s">
        <v>321</v>
      </c>
      <c r="E87" s="294"/>
      <c r="F87" s="294"/>
      <c r="G87" s="309"/>
      <c r="H87" s="309"/>
      <c r="I87" s="294"/>
      <c r="J87" s="294"/>
      <c r="K87" s="294"/>
      <c r="L87" s="667"/>
      <c r="M87" s="294" t="str">
        <f>IF(M$49=0," ",IF(M$49="N/A"," ","Bajo"))</f>
        <v xml:space="preserve"> </v>
      </c>
      <c r="N87" s="294"/>
      <c r="O87" s="309"/>
      <c r="P87" s="309"/>
      <c r="Q87" s="294"/>
      <c r="R87" s="294"/>
      <c r="S87" s="294"/>
      <c r="T87" s="294"/>
      <c r="U87" s="294"/>
      <c r="V87" s="660"/>
      <c r="W87" s="6"/>
      <c r="X87" s="653" t="s">
        <v>176</v>
      </c>
      <c r="Z87" s="274"/>
    </row>
    <row r="88" spans="1:26" ht="42" customHeight="1" x14ac:dyDescent="0.25">
      <c r="A88" s="276"/>
      <c r="B88" s="248"/>
      <c r="C88" s="338"/>
      <c r="D88" s="666" t="s">
        <v>322</v>
      </c>
      <c r="E88" s="294"/>
      <c r="F88" s="294" t="str">
        <f>IF(F53=0," ",IF(F53="N/A"," ",IF($Q$46="Residential Building", " ", "Bajo")))</f>
        <v xml:space="preserve"> </v>
      </c>
      <c r="G88" s="309"/>
      <c r="H88" s="309"/>
      <c r="I88" s="294"/>
      <c r="J88" s="294"/>
      <c r="K88" s="294"/>
      <c r="L88" s="667"/>
      <c r="M88" s="294"/>
      <c r="N88" s="294"/>
      <c r="O88" s="309"/>
      <c r="P88" s="309"/>
      <c r="Q88" s="294"/>
      <c r="R88" s="294"/>
      <c r="S88" s="294"/>
      <c r="T88" s="294"/>
      <c r="U88" s="294"/>
      <c r="V88" s="656" t="str">
        <f>IF(V49=0," ",IF(V49="N/A"," ","Bajo"))</f>
        <v xml:space="preserve"> </v>
      </c>
      <c r="W88" s="6"/>
      <c r="X88" s="649" t="s">
        <v>172</v>
      </c>
      <c r="Z88" s="274"/>
    </row>
    <row r="89" spans="1:26" ht="48" customHeight="1" x14ac:dyDescent="0.25">
      <c r="A89" s="276"/>
      <c r="B89" s="248"/>
      <c r="C89" s="338"/>
      <c r="D89" s="666" t="s">
        <v>323</v>
      </c>
      <c r="E89" s="294"/>
      <c r="F89" s="294"/>
      <c r="G89" s="309"/>
      <c r="H89" s="309"/>
      <c r="I89" s="294"/>
      <c r="J89" s="294"/>
      <c r="K89" s="294"/>
      <c r="L89" s="294" t="str">
        <f>IF(L$49=0," ",IF(L$49="N/A"," ",IF($Q$46="Residential Building", " ", "Alto")))</f>
        <v xml:space="preserve"> </v>
      </c>
      <c r="M89" s="294"/>
      <c r="N89" s="294"/>
      <c r="O89" s="309"/>
      <c r="P89" s="309"/>
      <c r="Q89" s="294"/>
      <c r="R89" s="294"/>
      <c r="S89" s="294"/>
      <c r="T89" s="294"/>
      <c r="U89" s="294"/>
      <c r="V89" s="660"/>
      <c r="W89" s="6"/>
      <c r="X89" s="649" t="s">
        <v>172</v>
      </c>
      <c r="Z89" s="274"/>
    </row>
    <row r="90" spans="1:26" ht="36.950000000000003" customHeight="1" thickBot="1" x14ac:dyDescent="0.3">
      <c r="A90" s="276"/>
      <c r="B90" s="248"/>
      <c r="C90" s="338"/>
      <c r="D90" s="668" t="s">
        <v>324</v>
      </c>
      <c r="E90" s="322" t="str">
        <f>IF(E49=0," ",IF(E49="N/A"," ","Bajo"))</f>
        <v>Bajo</v>
      </c>
      <c r="F90" s="322" t="str">
        <f>IF(F49=0," ",IF(F49="N/A"," ","Bajo"))</f>
        <v xml:space="preserve"> </v>
      </c>
      <c r="G90" s="669"/>
      <c r="H90" s="669"/>
      <c r="I90" s="322"/>
      <c r="J90" s="322"/>
      <c r="K90" s="322"/>
      <c r="L90" s="670"/>
      <c r="M90" s="322"/>
      <c r="N90" s="322"/>
      <c r="O90" s="669"/>
      <c r="P90" s="669"/>
      <c r="Q90" s="322"/>
      <c r="R90" s="322"/>
      <c r="S90" s="322"/>
      <c r="T90" s="322"/>
      <c r="U90" s="322"/>
      <c r="V90" s="671" t="str">
        <f>IF(V49=0," ",IF(V49="N/A"," ","Bajo"))</f>
        <v xml:space="preserve"> </v>
      </c>
      <c r="W90" s="6"/>
      <c r="X90" s="653" t="s">
        <v>176</v>
      </c>
      <c r="Z90" s="279"/>
    </row>
    <row r="91" spans="1:26" ht="33.950000000000003" customHeight="1" thickBot="1" x14ac:dyDescent="0.3">
      <c r="A91" s="276"/>
      <c r="B91" s="248"/>
      <c r="C91" s="338"/>
      <c r="D91" s="315" t="s">
        <v>189</v>
      </c>
      <c r="E91" s="315"/>
      <c r="F91" s="315"/>
      <c r="G91" s="316"/>
      <c r="H91" s="316"/>
      <c r="I91" s="316"/>
      <c r="J91" s="316"/>
      <c r="K91" s="316"/>
      <c r="L91" s="316"/>
      <c r="M91" s="316"/>
      <c r="N91" s="316"/>
      <c r="O91" s="316"/>
      <c r="P91" s="316"/>
      <c r="Q91" s="316"/>
      <c r="R91" s="316"/>
      <c r="S91" s="316"/>
      <c r="T91" s="316"/>
      <c r="U91" s="316"/>
      <c r="V91" s="316"/>
      <c r="W91" s="6"/>
      <c r="X91" s="672"/>
      <c r="Z91" s="281"/>
    </row>
    <row r="92" spans="1:26" ht="52.5" customHeight="1" x14ac:dyDescent="0.25">
      <c r="D92" s="673" t="s">
        <v>325</v>
      </c>
      <c r="E92" s="574"/>
      <c r="F92" s="575" t="str">
        <f>IF(F49=0," ",IF(F49="N/A"," ",IF($Q$46="Residential Building"," ", "Alto")))</f>
        <v xml:space="preserve"> </v>
      </c>
      <c r="G92" s="575" t="str">
        <f>IF(G49=0," ",IF(G49="N/A"," ",IF($Q$46="Residential Building"," ", "Alto")))</f>
        <v xml:space="preserve"> </v>
      </c>
      <c r="H92" s="575"/>
      <c r="I92" s="575"/>
      <c r="J92" s="575"/>
      <c r="K92" s="575"/>
      <c r="L92" s="575"/>
      <c r="M92" s="575"/>
      <c r="N92" s="575"/>
      <c r="O92" s="575"/>
      <c r="P92" s="575"/>
      <c r="Q92" s="575"/>
      <c r="R92" s="575"/>
      <c r="S92" s="575"/>
      <c r="T92" s="575"/>
      <c r="U92" s="575"/>
      <c r="V92" s="575"/>
      <c r="W92" s="6"/>
      <c r="X92" s="674" t="s">
        <v>166</v>
      </c>
      <c r="Z92" s="337"/>
    </row>
    <row r="93" spans="1:26" ht="36.950000000000003" customHeight="1" x14ac:dyDescent="0.25">
      <c r="D93" s="666" t="s">
        <v>326</v>
      </c>
      <c r="E93" s="319"/>
      <c r="F93" s="319"/>
      <c r="G93" s="294" t="str">
        <f>IF(G50=0," ",IF(G50="N/A"," ",IF($Q$46="Residential Building"," ", "Alto")))</f>
        <v xml:space="preserve"> </v>
      </c>
      <c r="H93" s="294"/>
      <c r="I93" s="294"/>
      <c r="J93" s="294"/>
      <c r="K93" s="294"/>
      <c r="L93" s="294"/>
      <c r="M93" s="294"/>
      <c r="N93" s="294"/>
      <c r="O93" s="294"/>
      <c r="P93" s="294"/>
      <c r="Q93" s="294" t="str">
        <f>IF(Q49=0," ",IF(Q49="N/A"," ",IF($Q$46="Residential Building"," ", "Alto")))</f>
        <v xml:space="preserve"> </v>
      </c>
      <c r="R93" s="294" t="str">
        <f>IF(R50=0," ",IF(R50="N/A"," ",IF($Q$46="Residential Building"," ", "Alto")))</f>
        <v xml:space="preserve"> </v>
      </c>
      <c r="S93" s="294"/>
      <c r="T93" s="294"/>
      <c r="U93" s="294"/>
      <c r="V93" s="294"/>
      <c r="W93" s="6"/>
      <c r="X93" s="675" t="s">
        <v>166</v>
      </c>
      <c r="Z93" s="274"/>
    </row>
    <row r="94" spans="1:26" ht="43.5" customHeight="1" x14ac:dyDescent="0.25">
      <c r="C94" s="1003"/>
      <c r="D94" s="666" t="s">
        <v>327</v>
      </c>
      <c r="E94" s="319"/>
      <c r="F94" s="319"/>
      <c r="G94" s="294"/>
      <c r="H94" s="294"/>
      <c r="I94" s="294"/>
      <c r="J94" s="294"/>
      <c r="K94" s="294"/>
      <c r="L94" s="294"/>
      <c r="M94" s="294"/>
      <c r="N94" s="294"/>
      <c r="O94" s="294" t="str">
        <f>IF(O49=0," ",IF(O49="N/A"," ",IF($Q$46="Residential Building"," ", "Alto")))</f>
        <v xml:space="preserve"> </v>
      </c>
      <c r="P94" s="294"/>
      <c r="Q94" s="294"/>
      <c r="R94" s="294"/>
      <c r="S94" s="294"/>
      <c r="T94" s="294"/>
      <c r="U94" s="294"/>
      <c r="V94" s="294"/>
      <c r="W94" s="6"/>
      <c r="X94" s="675" t="s">
        <v>166</v>
      </c>
      <c r="Z94" s="274"/>
    </row>
    <row r="95" spans="1:26" ht="28.5" customHeight="1" x14ac:dyDescent="0.25">
      <c r="C95" s="1003"/>
      <c r="D95" s="666" t="s">
        <v>328</v>
      </c>
      <c r="E95" s="294" t="str">
        <f>IF(E49=0," ",IF(E49="N/A"," ","Bajo"))</f>
        <v>Bajo</v>
      </c>
      <c r="F95" s="319"/>
      <c r="G95" s="294" t="str">
        <f>IF(G49=0," ",IF(G49="N/A"," ","Bajo"))</f>
        <v xml:space="preserve"> </v>
      </c>
      <c r="H95" s="294"/>
      <c r="I95" s="294"/>
      <c r="J95" s="294"/>
      <c r="K95" s="294"/>
      <c r="L95" s="294"/>
      <c r="M95" s="294"/>
      <c r="N95" s="294"/>
      <c r="O95" s="294"/>
      <c r="P95" s="294"/>
      <c r="Q95" s="294"/>
      <c r="R95" s="294"/>
      <c r="S95" s="294"/>
      <c r="T95" s="294"/>
      <c r="U95" s="294"/>
      <c r="V95" s="294"/>
      <c r="W95" s="6"/>
      <c r="X95" s="675" t="s">
        <v>166</v>
      </c>
      <c r="Z95" s="274"/>
    </row>
    <row r="96" spans="1:26" ht="31.5" customHeight="1" x14ac:dyDescent="0.25">
      <c r="C96" s="1003"/>
      <c r="D96" s="676" t="s">
        <v>329</v>
      </c>
      <c r="E96" s="294" t="str">
        <f>IF(E49=0," ",IF(E49="N/A"," ","Bajo"))</f>
        <v>Bajo</v>
      </c>
      <c r="F96" s="294" t="str">
        <f>IF(F49=0," ",IF(F49="N/A"," ","Bajo"))</f>
        <v xml:space="preserve"> </v>
      </c>
      <c r="G96" s="294" t="str">
        <f>IF(G49=0," ",IF(G49="N/A"," ","Bajo"))</f>
        <v xml:space="preserve"> </v>
      </c>
      <c r="H96" s="294"/>
      <c r="I96" s="294"/>
      <c r="J96" s="294"/>
      <c r="K96" s="294"/>
      <c r="L96" s="294"/>
      <c r="M96" s="294"/>
      <c r="N96" s="294"/>
      <c r="O96" s="294"/>
      <c r="P96" s="294"/>
      <c r="Q96" s="294"/>
      <c r="R96" s="294"/>
      <c r="S96" s="294"/>
      <c r="T96" s="294"/>
      <c r="U96" s="294"/>
      <c r="V96" s="294"/>
      <c r="W96" s="6"/>
      <c r="X96" s="675" t="s">
        <v>166</v>
      </c>
      <c r="Z96" s="274"/>
    </row>
    <row r="97" spans="3:26" ht="43.5" customHeight="1" x14ac:dyDescent="0.25">
      <c r="C97" s="1003"/>
      <c r="D97" s="666" t="s">
        <v>330</v>
      </c>
      <c r="E97" s="319"/>
      <c r="F97" s="319"/>
      <c r="G97" s="294"/>
      <c r="H97" s="294"/>
      <c r="I97" s="294" t="str">
        <f>IF(I49=0," ",IF(I49="N/A"," ",IF($Q$46="Residential Building"," ", "Alto")))</f>
        <v xml:space="preserve"> </v>
      </c>
      <c r="J97" s="294" t="str">
        <f>IF(J49=0," ",IF(J49="N/A"," ",IF($Q$46="Residential Building"," ", "Alto")))</f>
        <v xml:space="preserve"> </v>
      </c>
      <c r="K97" s="294" t="str">
        <f>IF(K49=0," ",IF(K49="N/A"," ",IF($Q$46="Residential Building"," ", "Alto")))</f>
        <v xml:space="preserve"> </v>
      </c>
      <c r="L97" s="294"/>
      <c r="M97" s="294"/>
      <c r="N97" s="294"/>
      <c r="O97" s="294"/>
      <c r="P97" s="294"/>
      <c r="Q97" s="294" t="str">
        <f>IF(Q49=0," ",IF(Q49="N/A"," ",IF($Q$46="Residential Building"," ", "Alto")))</f>
        <v xml:space="preserve"> </v>
      </c>
      <c r="R97" s="294" t="str">
        <f>IF(R49=0," ",IF(R49="N/A"," ",IF($Q$46="Residential Building"," ", "Alto")))</f>
        <v xml:space="preserve"> </v>
      </c>
      <c r="S97" s="294"/>
      <c r="T97" s="294"/>
      <c r="U97" s="294"/>
      <c r="V97" s="294"/>
      <c r="W97" s="6"/>
      <c r="X97" s="675" t="s">
        <v>166</v>
      </c>
      <c r="Y97" s="185"/>
      <c r="Z97" s="274"/>
    </row>
    <row r="98" spans="3:26" ht="63.75" customHeight="1" x14ac:dyDescent="0.25">
      <c r="C98" s="1003"/>
      <c r="D98" s="676" t="s">
        <v>331</v>
      </c>
      <c r="E98" s="319"/>
      <c r="F98" s="319"/>
      <c r="G98" s="294"/>
      <c r="H98" s="294"/>
      <c r="I98" s="294"/>
      <c r="J98" s="294"/>
      <c r="K98" s="294"/>
      <c r="L98" s="294"/>
      <c r="M98" s="294"/>
      <c r="N98" s="294" t="str">
        <f>IF(N49=0," ",IF(N49="N/A"," ",IF($Q$46="Residential Building"," ", "Alto")))</f>
        <v xml:space="preserve"> </v>
      </c>
      <c r="O98" s="294"/>
      <c r="P98" s="294"/>
      <c r="Q98" s="294"/>
      <c r="R98" s="294"/>
      <c r="S98" s="294"/>
      <c r="T98" s="294"/>
      <c r="U98" s="294"/>
      <c r="V98" s="294"/>
      <c r="W98" s="6"/>
      <c r="X98" s="675" t="s">
        <v>166</v>
      </c>
      <c r="Y98" s="173"/>
      <c r="Z98" s="274"/>
    </row>
    <row r="99" spans="3:26" ht="39.950000000000003" customHeight="1" thickBot="1" x14ac:dyDescent="0.3">
      <c r="C99" s="1003"/>
      <c r="D99" s="677" t="s">
        <v>195</v>
      </c>
      <c r="E99" s="321"/>
      <c r="F99" s="322" t="str">
        <f>IF(F49=0," ",IF(F49="N/A"," ",IF($Q$46="Residential Building"," ", "Alto")))</f>
        <v xml:space="preserve"> </v>
      </c>
      <c r="G99" s="322" t="str">
        <f>IF(G49=0," ",IF(G49="N/A"," ",IF($Q$46="Residential Building"," ", "Alto")))</f>
        <v xml:space="preserve"> </v>
      </c>
      <c r="H99" s="322"/>
      <c r="I99" s="322"/>
      <c r="J99" s="322"/>
      <c r="K99" s="322"/>
      <c r="L99" s="322"/>
      <c r="M99" s="322"/>
      <c r="N99" s="322"/>
      <c r="O99" s="322"/>
      <c r="P99" s="322"/>
      <c r="Q99" s="322" t="str">
        <f>IF(Q49=0," ",IF(Q49="N/A"," ",IF($Q$46="Residential Building"," ", "Alto")))</f>
        <v xml:space="preserve"> </v>
      </c>
      <c r="R99" s="322" t="str">
        <f>IF(R49=0," ",IF(R49="N/A"," ",IF($Q$46="Residential Building"," ", "Alto")))</f>
        <v xml:space="preserve"> </v>
      </c>
      <c r="S99" s="322"/>
      <c r="T99" s="322"/>
      <c r="U99" s="322"/>
      <c r="V99" s="322"/>
      <c r="W99" s="6"/>
      <c r="X99" s="678" t="s">
        <v>172</v>
      </c>
      <c r="Z99" s="279"/>
    </row>
    <row r="100" spans="3:26" ht="38.1" customHeight="1" x14ac:dyDescent="0.25">
      <c r="C100" s="1003"/>
    </row>
    <row r="101" spans="3:26" ht="38.450000000000003" customHeight="1" x14ac:dyDescent="0.25">
      <c r="C101" s="1003"/>
    </row>
    <row r="102" spans="3:26" ht="56.1" customHeight="1" x14ac:dyDescent="0.25"/>
    <row r="103" spans="3:26" ht="19.5" customHeight="1" x14ac:dyDescent="0.25">
      <c r="D103" s="284"/>
    </row>
    <row r="104" spans="3:26" ht="29.1" customHeight="1" x14ac:dyDescent="0.25">
      <c r="D104" s="284"/>
    </row>
    <row r="105" spans="3:26" ht="33" customHeight="1" x14ac:dyDescent="0.25">
      <c r="D105" s="284"/>
    </row>
  </sheetData>
  <sheetProtection algorithmName="SHA-512" hashValue="hCSfuHM2qSTB1HeL90HsJGptAx1QTWRx/2uro3VH8LgU5m4jS62xJDvlS1MTN64VrEuSVeJTd1dujvx5yVixRQ==" saltValue="zClVBGJa7hMZTWC0r3KDew==" spinCount="100000" sheet="1" selectLockedCells="1"/>
  <mergeCells count="81">
    <mergeCell ref="O49:O50"/>
    <mergeCell ref="N49:N50"/>
    <mergeCell ref="I49:I50"/>
    <mergeCell ref="J49:J50"/>
    <mergeCell ref="K49:K50"/>
    <mergeCell ref="L49:L50"/>
    <mergeCell ref="M49:M50"/>
    <mergeCell ref="F9:M9"/>
    <mergeCell ref="F24:F25"/>
    <mergeCell ref="F41:F42"/>
    <mergeCell ref="E49:E50"/>
    <mergeCell ref="F49:F50"/>
    <mergeCell ref="G49:G50"/>
    <mergeCell ref="H49:H50"/>
    <mergeCell ref="F48:M48"/>
    <mergeCell ref="J24:J25"/>
    <mergeCell ref="I24:I25"/>
    <mergeCell ref="H24:H25"/>
    <mergeCell ref="E24:E25"/>
    <mergeCell ref="G24:G25"/>
    <mergeCell ref="D12:V12"/>
    <mergeCell ref="Q49:Q50"/>
    <mergeCell ref="R49:R50"/>
    <mergeCell ref="A6:A10"/>
    <mergeCell ref="A11:A14"/>
    <mergeCell ref="A15:A23"/>
    <mergeCell ref="A24:A28"/>
    <mergeCell ref="A29:A32"/>
    <mergeCell ref="A59:A60"/>
    <mergeCell ref="C67:C72"/>
    <mergeCell ref="A41:A44"/>
    <mergeCell ref="A45:A49"/>
    <mergeCell ref="D70:V70"/>
    <mergeCell ref="R41:R42"/>
    <mergeCell ref="M41:M42"/>
    <mergeCell ref="N41:N42"/>
    <mergeCell ref="O41:O42"/>
    <mergeCell ref="P41:P42"/>
    <mergeCell ref="Q41:Q42"/>
    <mergeCell ref="S49:S50"/>
    <mergeCell ref="T49:T50"/>
    <mergeCell ref="U49:U50"/>
    <mergeCell ref="V49:V50"/>
    <mergeCell ref="P49:P50"/>
    <mergeCell ref="C94:C101"/>
    <mergeCell ref="E41:E42"/>
    <mergeCell ref="G41:G42"/>
    <mergeCell ref="H41:H42"/>
    <mergeCell ref="I41:I42"/>
    <mergeCell ref="D49:D50"/>
    <mergeCell ref="C57:C58"/>
    <mergeCell ref="U24:U25"/>
    <mergeCell ref="V41:V42"/>
    <mergeCell ref="A33:A37"/>
    <mergeCell ref="J41:J42"/>
    <mergeCell ref="K41:K42"/>
    <mergeCell ref="L41:L42"/>
    <mergeCell ref="D29:V29"/>
    <mergeCell ref="Q45:V45"/>
    <mergeCell ref="Q46:V46"/>
    <mergeCell ref="N48:P48"/>
    <mergeCell ref="Q48:V48"/>
    <mergeCell ref="U41:U42"/>
    <mergeCell ref="S41:S42"/>
    <mergeCell ref="T41:T42"/>
    <mergeCell ref="Q6:V6"/>
    <mergeCell ref="K24:K25"/>
    <mergeCell ref="L24:L25"/>
    <mergeCell ref="M24:M25"/>
    <mergeCell ref="N24:N25"/>
    <mergeCell ref="O24:O25"/>
    <mergeCell ref="Q7:V7"/>
    <mergeCell ref="R8:V8"/>
    <mergeCell ref="N9:P9"/>
    <mergeCell ref="Q9:V9"/>
    <mergeCell ref="V24:V25"/>
    <mergeCell ref="R24:R25"/>
    <mergeCell ref="S24:S25"/>
    <mergeCell ref="P24:P25"/>
    <mergeCell ref="Q24:Q25"/>
    <mergeCell ref="T24:T25"/>
  </mergeCells>
  <conditionalFormatting sqref="E45:P45 E46:Q47 H59:M59 O59:P59 S59">
    <cfRule type="cellIs" dxfId="110" priority="28" operator="equal">
      <formula>"Medio"</formula>
    </cfRule>
    <cfRule type="cellIs" dxfId="109" priority="29" operator="equal">
      <formula>"Bajo"</formula>
    </cfRule>
    <cfRule type="cellIs" dxfId="108" priority="30" operator="equal">
      <formula>"Alto"</formula>
    </cfRule>
  </conditionalFormatting>
  <conditionalFormatting sqref="E10:V10">
    <cfRule type="cellIs" dxfId="107" priority="9" operator="equal">
      <formula>0</formula>
    </cfRule>
  </conditionalFormatting>
  <conditionalFormatting sqref="E11:V11">
    <cfRule type="cellIs" dxfId="106" priority="2" operator="equal">
      <formula>"N/A"</formula>
    </cfRule>
    <cfRule type="cellIs" dxfId="105" priority="3" operator="equal">
      <formula>"Medio"</formula>
    </cfRule>
    <cfRule type="cellIs" dxfId="104" priority="4" operator="equal">
      <formula>"Bajo"</formula>
    </cfRule>
    <cfRule type="cellIs" dxfId="103" priority="5" operator="equal">
      <formula>"Alto"</formula>
    </cfRule>
  </conditionalFormatting>
  <conditionalFormatting sqref="E26:V27">
    <cfRule type="cellIs" dxfId="102" priority="12" operator="equal">
      <formula>"N/A"</formula>
    </cfRule>
    <cfRule type="cellIs" dxfId="101" priority="13" operator="equal">
      <formula>"Alto"</formula>
    </cfRule>
    <cfRule type="cellIs" dxfId="100" priority="14" operator="equal">
      <formula>"Bajo"</formula>
    </cfRule>
    <cfRule type="cellIs" dxfId="99" priority="15" operator="equal">
      <formula>"Medio"</formula>
    </cfRule>
  </conditionalFormatting>
  <conditionalFormatting sqref="E28:V28">
    <cfRule type="cellIs" dxfId="98" priority="11" operator="equal">
      <formula>"N/A"</formula>
    </cfRule>
    <cfRule type="cellIs" dxfId="97" priority="19" operator="equal">
      <formula>"Medio"</formula>
    </cfRule>
    <cfRule type="cellIs" dxfId="96" priority="20" operator="equal">
      <formula>"Bajo"</formula>
    </cfRule>
    <cfRule type="cellIs" dxfId="95" priority="21" operator="equal">
      <formula>"Alto"</formula>
    </cfRule>
  </conditionalFormatting>
  <conditionalFormatting sqref="E43:V44">
    <cfRule type="cellIs" dxfId="94" priority="10" operator="equal">
      <formula>"N/A"</formula>
    </cfRule>
    <cfRule type="cellIs" dxfId="93" priority="16" operator="equal">
      <formula>"Alto"</formula>
    </cfRule>
    <cfRule type="cellIs" dxfId="92" priority="17" operator="equal">
      <formula>"Medio"</formula>
    </cfRule>
    <cfRule type="cellIs" dxfId="91" priority="18" operator="equal">
      <formula>"Bajo"</formula>
    </cfRule>
  </conditionalFormatting>
  <conditionalFormatting sqref="E49:V50">
    <cfRule type="cellIs" dxfId="90" priority="1" operator="equal">
      <formula>0</formula>
    </cfRule>
  </conditionalFormatting>
  <conditionalFormatting sqref="H58 L58 N58:P58 V58:V60">
    <cfRule type="cellIs" dxfId="89" priority="25" operator="equal">
      <formula>"Alto"</formula>
    </cfRule>
    <cfRule type="cellIs" dxfId="88" priority="26" operator="equal">
      <formula>"Medio"</formula>
    </cfRule>
    <cfRule type="cellIs" dxfId="87" priority="27" operator="equal">
      <formula>"Bajo"</formula>
    </cfRule>
  </conditionalFormatting>
  <conditionalFormatting sqref="Q11:V11">
    <cfRule type="cellIs" dxfId="86" priority="6" operator="equal">
      <formula>"Alto"</formula>
    </cfRule>
    <cfRule type="cellIs" dxfId="85" priority="7" operator="equal">
      <formula>"Medio"</formula>
    </cfRule>
    <cfRule type="cellIs" dxfId="84" priority="8" operator="equal">
      <formula>"Bajo"</formula>
    </cfRule>
    <cfRule type="cellIs" dxfId="83" priority="24" operator="equal">
      <formula>"N/A"</formula>
    </cfRule>
  </conditionalFormatting>
  <dataValidations count="2">
    <dataValidation type="list" showInputMessage="1" showErrorMessage="1" sqref="E41:V42 E24:V25" xr:uid="{D2647E6D-CE3F-4DC6-BC38-8510FFCF6D4E}">
      <formula1>"Bajo, Alto"</formula1>
    </dataValidation>
    <dataValidation type="list" allowBlank="1" showInputMessage="1" showErrorMessage="1" sqref="E31:V40 E14:V23" xr:uid="{1A6BD568-B3E4-4714-8093-BF9D5EF5FACA}">
      <formula1>"Bajo,Alto"</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9C1CF-94CD-4D34-9115-0DCC9DC9ADEB}">
  <sheetPr codeName="Sheet10">
    <tabColor theme="0" tint="-0.499984740745262"/>
  </sheetPr>
  <dimension ref="A2:AE44"/>
  <sheetViews>
    <sheetView zoomScale="85" zoomScaleNormal="85" workbookViewId="0"/>
  </sheetViews>
  <sheetFormatPr baseColWidth="10" defaultColWidth="9.140625" defaultRowHeight="15" x14ac:dyDescent="0.25"/>
  <cols>
    <col min="1" max="1" width="41.5703125" style="29" customWidth="1"/>
    <col min="2" max="2" width="3.28515625" style="29" customWidth="1"/>
    <col min="3" max="3" width="7.85546875" style="29" customWidth="1"/>
    <col min="4" max="15" width="9.140625" style="29"/>
    <col min="16" max="16" width="8.140625" style="29" customWidth="1"/>
    <col min="17" max="17" width="8.7109375" style="29" customWidth="1"/>
    <col min="18" max="18" width="8.85546875" style="29" customWidth="1"/>
    <col min="19" max="19" width="9.140625" style="29" customWidth="1"/>
    <col min="20" max="20" width="10.5703125" style="29" customWidth="1"/>
    <col min="21" max="21" width="19.28515625" style="29" customWidth="1"/>
    <col min="22" max="22" width="17.28515625" style="29" customWidth="1"/>
    <col min="23" max="23" width="9.140625" style="29"/>
    <col min="24" max="24" width="15.140625" style="29" customWidth="1"/>
    <col min="25" max="16384" width="9.140625" style="29"/>
  </cols>
  <sheetData>
    <row r="2" spans="1:24" ht="28.5" customHeight="1" x14ac:dyDescent="0.3">
      <c r="D2" s="91" t="s">
        <v>332</v>
      </c>
      <c r="E2" s="92"/>
      <c r="F2" s="93"/>
      <c r="G2" s="93"/>
      <c r="H2" s="93"/>
      <c r="I2" s="93"/>
    </row>
    <row r="3" spans="1:24" ht="41.45" customHeight="1" thickBot="1" x14ac:dyDescent="0.5">
      <c r="C3" s="31"/>
      <c r="D3" s="427" t="s">
        <v>333</v>
      </c>
      <c r="E3" s="32"/>
      <c r="F3" s="32"/>
      <c r="G3" s="32"/>
      <c r="H3" s="33"/>
      <c r="I3" s="33"/>
      <c r="J3" s="33"/>
      <c r="K3" s="33"/>
      <c r="L3" s="33"/>
      <c r="M3" s="33"/>
      <c r="N3" s="33"/>
      <c r="O3" s="33"/>
      <c r="P3" s="33"/>
      <c r="Q3" s="33"/>
      <c r="R3" s="33"/>
      <c r="S3" s="33"/>
      <c r="T3" s="33"/>
    </row>
    <row r="4" spans="1:24" ht="11.1" customHeight="1" x14ac:dyDescent="0.45">
      <c r="C4" s="31"/>
      <c r="D4" s="34"/>
      <c r="E4" s="35"/>
      <c r="F4" s="35"/>
      <c r="G4" s="35"/>
    </row>
    <row r="5" spans="1:24" ht="29.45" customHeight="1" x14ac:dyDescent="0.3">
      <c r="A5" s="36"/>
      <c r="B5" s="36"/>
      <c r="C5" s="31"/>
    </row>
    <row r="6" spans="1:24" ht="39.6" customHeight="1" x14ac:dyDescent="0.3">
      <c r="A6" s="1029"/>
      <c r="B6" s="123"/>
      <c r="C6" s="7"/>
      <c r="D6" s="12" t="s">
        <v>334</v>
      </c>
      <c r="E6" s="6"/>
      <c r="F6" s="6"/>
      <c r="G6" s="6"/>
      <c r="H6" s="6"/>
      <c r="I6" s="6"/>
      <c r="J6" s="6"/>
      <c r="K6" s="6"/>
      <c r="L6" s="6"/>
      <c r="M6" s="6"/>
      <c r="N6" s="6"/>
      <c r="O6" s="6"/>
      <c r="P6" s="6"/>
      <c r="Q6" s="6"/>
      <c r="R6" s="6"/>
      <c r="S6" s="6"/>
      <c r="T6" s="6"/>
      <c r="U6" s="6"/>
      <c r="V6" s="772" t="s">
        <v>7</v>
      </c>
    </row>
    <row r="7" spans="1:24" ht="11.45" customHeight="1" x14ac:dyDescent="0.3">
      <c r="A7" s="1029"/>
      <c r="B7" s="123"/>
      <c r="C7" s="7"/>
      <c r="D7" s="12"/>
      <c r="E7" s="6"/>
      <c r="F7" s="6"/>
      <c r="G7" s="6"/>
      <c r="H7" s="6"/>
      <c r="I7" s="6"/>
      <c r="J7" s="6"/>
      <c r="K7" s="6"/>
      <c r="L7" s="6"/>
      <c r="M7" s="6"/>
      <c r="N7" s="6"/>
      <c r="O7" s="6"/>
      <c r="P7" s="6"/>
      <c r="Q7" s="6"/>
      <c r="R7" s="6"/>
      <c r="S7" s="6"/>
      <c r="T7" s="680"/>
      <c r="U7" s="6"/>
    </row>
    <row r="8" spans="1:24" ht="22.5" customHeight="1" x14ac:dyDescent="0.3">
      <c r="A8" s="1029"/>
      <c r="B8" s="123"/>
      <c r="C8" s="681"/>
      <c r="D8" s="1024" t="s">
        <v>8</v>
      </c>
      <c r="E8" s="1024"/>
      <c r="F8" s="1024"/>
      <c r="G8" s="1024"/>
      <c r="H8" s="1024"/>
      <c r="I8" s="1024"/>
      <c r="J8" s="1030" t="s">
        <v>9</v>
      </c>
      <c r="K8" s="1030"/>
      <c r="L8" s="1030"/>
      <c r="M8" s="1030"/>
      <c r="N8" s="1030"/>
      <c r="O8" s="1030"/>
      <c r="P8" s="1030"/>
      <c r="Q8" s="1019" t="s">
        <v>10</v>
      </c>
      <c r="R8" s="1019"/>
      <c r="S8" s="682" t="s">
        <v>11</v>
      </c>
      <c r="T8" s="682" t="s">
        <v>12</v>
      </c>
      <c r="U8" s="682" t="s">
        <v>13</v>
      </c>
      <c r="V8" s="473" t="s">
        <v>14</v>
      </c>
    </row>
    <row r="9" spans="1:24" ht="26.1" customHeight="1" x14ac:dyDescent="0.3">
      <c r="A9" s="1029"/>
      <c r="B9" s="123"/>
      <c r="C9" s="681"/>
      <c r="D9" s="1025"/>
      <c r="E9" s="1025"/>
      <c r="F9" s="1025"/>
      <c r="G9" s="1025"/>
      <c r="H9" s="1025"/>
      <c r="I9" s="1025"/>
      <c r="J9" s="1031"/>
      <c r="K9" s="1031"/>
      <c r="L9" s="1031"/>
      <c r="M9" s="1031"/>
      <c r="N9" s="1031"/>
      <c r="O9" s="1031"/>
      <c r="P9" s="1031"/>
      <c r="Q9" s="1020" t="s">
        <v>15</v>
      </c>
      <c r="R9" s="1020"/>
      <c r="S9" s="683" t="s">
        <v>16</v>
      </c>
      <c r="T9" s="684" t="s">
        <v>17</v>
      </c>
      <c r="U9" s="683" t="s">
        <v>18</v>
      </c>
      <c r="V9" s="474" t="s">
        <v>19</v>
      </c>
    </row>
    <row r="10" spans="1:24" ht="77.25" customHeight="1" x14ac:dyDescent="0.25">
      <c r="A10" s="1029"/>
      <c r="B10" s="123"/>
      <c r="C10" s="685" t="s">
        <v>20</v>
      </c>
      <c r="D10" s="1028" t="s">
        <v>335</v>
      </c>
      <c r="E10" s="1028"/>
      <c r="F10" s="1028"/>
      <c r="G10" s="1028"/>
      <c r="H10" s="1028"/>
      <c r="I10" s="1028"/>
      <c r="J10" s="1032" t="s">
        <v>336</v>
      </c>
      <c r="K10" s="1032"/>
      <c r="L10" s="1032"/>
      <c r="M10" s="1032"/>
      <c r="N10" s="1032"/>
      <c r="O10" s="1032"/>
      <c r="P10" s="1032"/>
      <c r="Q10" s="1021">
        <v>0</v>
      </c>
      <c r="R10" s="1021"/>
      <c r="S10" s="687">
        <v>1</v>
      </c>
      <c r="T10" s="687">
        <v>2</v>
      </c>
      <c r="U10" s="686">
        <v>3</v>
      </c>
      <c r="V10" s="475"/>
    </row>
    <row r="11" spans="1:24" ht="102.75" customHeight="1" x14ac:dyDescent="0.25">
      <c r="A11" s="1029"/>
      <c r="B11" s="123"/>
      <c r="C11" s="685" t="s">
        <v>21</v>
      </c>
      <c r="D11" s="1028" t="s">
        <v>337</v>
      </c>
      <c r="E11" s="1028"/>
      <c r="F11" s="1028"/>
      <c r="G11" s="1028"/>
      <c r="H11" s="1028"/>
      <c r="I11" s="1028"/>
      <c r="J11" s="1032" t="s">
        <v>338</v>
      </c>
      <c r="K11" s="1032"/>
      <c r="L11" s="1032"/>
      <c r="M11" s="1032"/>
      <c r="N11" s="1032"/>
      <c r="O11" s="1032"/>
      <c r="P11" s="1032"/>
      <c r="Q11" s="1021">
        <v>0</v>
      </c>
      <c r="R11" s="1021"/>
      <c r="S11" s="687">
        <v>1</v>
      </c>
      <c r="T11" s="687">
        <v>2</v>
      </c>
      <c r="U11" s="686">
        <v>3</v>
      </c>
      <c r="V11" s="475"/>
    </row>
    <row r="12" spans="1:24" ht="65.45" customHeight="1" thickBot="1" x14ac:dyDescent="0.3">
      <c r="A12" s="1029"/>
      <c r="B12" s="123"/>
      <c r="C12" s="685" t="s">
        <v>22</v>
      </c>
      <c r="D12" s="1027" t="s">
        <v>339</v>
      </c>
      <c r="E12" s="1027"/>
      <c r="F12" s="1027"/>
      <c r="G12" s="1027"/>
      <c r="H12" s="1027"/>
      <c r="I12" s="1027"/>
      <c r="J12" s="1033" t="s">
        <v>340</v>
      </c>
      <c r="K12" s="1033"/>
      <c r="L12" s="1033"/>
      <c r="M12" s="1033"/>
      <c r="N12" s="1033"/>
      <c r="O12" s="1033"/>
      <c r="P12" s="1033"/>
      <c r="Q12" s="1022">
        <v>0</v>
      </c>
      <c r="R12" s="1022"/>
      <c r="S12" s="688"/>
      <c r="T12" s="688"/>
      <c r="U12" s="689">
        <v>3</v>
      </c>
      <c r="V12" s="477"/>
      <c r="W12" s="51"/>
      <c r="X12" s="51"/>
    </row>
    <row r="13" spans="1:24" ht="30.95" customHeight="1" x14ac:dyDescent="0.25">
      <c r="A13" s="1029"/>
      <c r="B13" s="123"/>
      <c r="C13" s="53"/>
      <c r="U13" s="125"/>
    </row>
    <row r="14" spans="1:24" ht="29.1" customHeight="1" x14ac:dyDescent="0.25">
      <c r="A14" s="123"/>
      <c r="B14" s="123"/>
      <c r="C14" s="53"/>
      <c r="P14" s="124"/>
      <c r="Q14" s="124"/>
      <c r="R14" s="690"/>
      <c r="S14" s="1018" t="s">
        <v>341</v>
      </c>
      <c r="T14" s="1018"/>
      <c r="U14" s="1018"/>
      <c r="V14" s="17" t="e">
        <f>MAX(AVERAGE(V10,V11),V12)</f>
        <v>#DIV/0!</v>
      </c>
    </row>
    <row r="15" spans="1:24" s="51" customFormat="1" ht="27.6" customHeight="1" x14ac:dyDescent="0.25">
      <c r="A15" s="123"/>
      <c r="B15" s="123"/>
      <c r="C15" s="29"/>
      <c r="D15" s="29"/>
      <c r="E15" s="29"/>
      <c r="F15" s="29"/>
      <c r="G15" s="29"/>
      <c r="H15" s="29"/>
      <c r="I15" s="29"/>
      <c r="J15" s="29"/>
      <c r="K15" s="29"/>
      <c r="L15" s="29"/>
      <c r="M15" s="29"/>
      <c r="N15" s="29"/>
      <c r="O15" s="29"/>
      <c r="P15" s="55"/>
      <c r="Q15" s="55"/>
      <c r="R15" s="691"/>
      <c r="S15" s="691"/>
      <c r="T15" s="692"/>
      <c r="U15" s="6"/>
      <c r="V15" s="6"/>
      <c r="W15" s="29"/>
      <c r="X15" s="29"/>
    </row>
    <row r="16" spans="1:24" ht="29.1" customHeight="1" x14ac:dyDescent="0.25">
      <c r="A16" s="54"/>
      <c r="B16" s="54"/>
      <c r="P16" s="472"/>
      <c r="Q16" s="472"/>
      <c r="R16" s="690"/>
      <c r="S16" s="1018" t="s">
        <v>342</v>
      </c>
      <c r="T16" s="1018"/>
      <c r="U16" s="1018"/>
      <c r="V16" s="15" t="e">
        <f>IF(V14&lt;=1,"Bajo",IF(V14&lt;=2,"Medio","Alto"))</f>
        <v>#DIV/0!</v>
      </c>
    </row>
    <row r="17" spans="1:31" ht="31.5" customHeight="1" x14ac:dyDescent="0.25">
      <c r="A17" s="59"/>
      <c r="B17" s="59"/>
      <c r="P17" s="124"/>
      <c r="Q17" s="124"/>
      <c r="R17" s="124"/>
      <c r="S17" s="124"/>
      <c r="T17" s="70"/>
      <c r="U17" s="126"/>
    </row>
    <row r="18" spans="1:31" ht="25.5" customHeight="1" x14ac:dyDescent="0.25">
      <c r="A18" s="1023"/>
      <c r="B18" s="63"/>
      <c r="C18" s="74"/>
      <c r="D18" s="838" t="s">
        <v>32</v>
      </c>
      <c r="E18" s="838"/>
      <c r="F18" s="838"/>
      <c r="G18" s="838"/>
      <c r="H18" s="838"/>
      <c r="I18" s="838"/>
      <c r="J18" s="838"/>
      <c r="K18" s="838"/>
      <c r="L18" s="838"/>
      <c r="M18" s="838"/>
      <c r="N18" s="838"/>
      <c r="O18" s="838"/>
      <c r="P18" s="838"/>
      <c r="Q18" s="838"/>
      <c r="R18" s="838"/>
      <c r="S18" s="838"/>
      <c r="T18" s="838"/>
      <c r="U18" s="838"/>
      <c r="V18" s="838"/>
    </row>
    <row r="19" spans="1:31" ht="47.1" customHeight="1" x14ac:dyDescent="0.25">
      <c r="A19" s="1023"/>
      <c r="B19" s="63"/>
      <c r="C19" s="74"/>
      <c r="D19" s="1038" t="s">
        <v>343</v>
      </c>
      <c r="E19" s="1038"/>
      <c r="F19" s="1038"/>
      <c r="G19" s="1038"/>
      <c r="H19" s="1038"/>
      <c r="I19" s="1038"/>
      <c r="J19" s="1038"/>
      <c r="K19" s="1038"/>
      <c r="L19" s="1038"/>
      <c r="M19" s="1038"/>
      <c r="N19" s="1038"/>
      <c r="O19" s="1038"/>
      <c r="P19" s="1038"/>
      <c r="Q19" s="1038"/>
      <c r="R19" s="1038"/>
      <c r="S19" s="1038"/>
      <c r="T19" s="1038"/>
      <c r="U19" s="1038"/>
      <c r="V19" s="1038"/>
    </row>
    <row r="20" spans="1:31" ht="25.5" customHeight="1" x14ac:dyDescent="0.25">
      <c r="A20" s="1023"/>
      <c r="B20" s="63"/>
      <c r="C20" s="74"/>
      <c r="D20" s="105"/>
      <c r="E20" s="105"/>
      <c r="F20" s="105"/>
      <c r="G20" s="105"/>
      <c r="H20" s="105"/>
      <c r="I20" s="105"/>
      <c r="J20" s="105"/>
      <c r="K20" s="105"/>
      <c r="L20" s="105"/>
      <c r="M20" s="105"/>
      <c r="N20" s="105"/>
      <c r="O20" s="105"/>
      <c r="P20" s="105"/>
      <c r="Q20" s="105"/>
      <c r="R20" s="105"/>
      <c r="S20" s="105"/>
      <c r="T20" s="105"/>
    </row>
    <row r="21" spans="1:31" ht="36" customHeight="1" x14ac:dyDescent="0.25">
      <c r="A21" s="1023"/>
      <c r="B21" s="63"/>
      <c r="C21" s="6"/>
      <c r="D21" s="966" t="s">
        <v>344</v>
      </c>
      <c r="E21" s="966"/>
      <c r="F21" s="966"/>
      <c r="G21" s="966"/>
      <c r="H21" s="966"/>
      <c r="I21" s="966"/>
      <c r="J21" s="966"/>
      <c r="K21" s="133"/>
      <c r="L21" s="133"/>
      <c r="M21" s="133"/>
      <c r="N21" s="133"/>
      <c r="O21" s="133"/>
      <c r="P21" s="134"/>
      <c r="Q21" s="134"/>
      <c r="R21" s="134"/>
      <c r="S21" s="134"/>
      <c r="T21" s="106"/>
      <c r="U21" s="106"/>
      <c r="V21" s="791" t="s">
        <v>558</v>
      </c>
      <c r="W21" s="106"/>
      <c r="X21" s="106"/>
    </row>
    <row r="22" spans="1:31" ht="21" customHeight="1" thickBot="1" x14ac:dyDescent="0.35">
      <c r="A22" s="1023"/>
      <c r="B22" s="63"/>
      <c r="C22" s="7"/>
      <c r="D22" s="822" t="s">
        <v>8</v>
      </c>
      <c r="E22" s="822"/>
      <c r="F22" s="822"/>
      <c r="G22" s="822"/>
      <c r="H22" s="822"/>
      <c r="I22" s="823"/>
      <c r="J22" s="1039" t="s">
        <v>9</v>
      </c>
      <c r="K22" s="956"/>
      <c r="L22" s="956"/>
      <c r="M22" s="956"/>
      <c r="N22" s="956"/>
      <c r="O22" s="1040"/>
      <c r="P22" s="806" t="s">
        <v>36</v>
      </c>
      <c r="Q22" s="807"/>
      <c r="R22" s="808"/>
      <c r="S22" s="806" t="s">
        <v>37</v>
      </c>
      <c r="T22" s="807"/>
      <c r="U22" s="808"/>
      <c r="V22" s="800" t="s">
        <v>38</v>
      </c>
      <c r="AE22" s="29" t="s">
        <v>33</v>
      </c>
    </row>
    <row r="23" spans="1:31" ht="30" customHeight="1" x14ac:dyDescent="0.3">
      <c r="A23" s="65"/>
      <c r="B23" s="65"/>
      <c r="C23" s="7"/>
      <c r="D23" s="822"/>
      <c r="E23" s="822"/>
      <c r="F23" s="822"/>
      <c r="G23" s="822"/>
      <c r="H23" s="822"/>
      <c r="I23" s="823"/>
      <c r="J23" s="1039"/>
      <c r="K23" s="956"/>
      <c r="L23" s="956"/>
      <c r="M23" s="956"/>
      <c r="N23" s="956"/>
      <c r="O23" s="1040"/>
      <c r="P23" s="438" t="s">
        <v>39</v>
      </c>
      <c r="Q23" s="438" t="s">
        <v>40</v>
      </c>
      <c r="R23" s="438" t="s">
        <v>41</v>
      </c>
      <c r="S23" s="438" t="s">
        <v>39</v>
      </c>
      <c r="T23" s="438" t="s">
        <v>40</v>
      </c>
      <c r="U23" s="439" t="s">
        <v>41</v>
      </c>
      <c r="V23" s="1041"/>
    </row>
    <row r="24" spans="1:31" ht="56.1" customHeight="1" thickBot="1" x14ac:dyDescent="0.3">
      <c r="C24" s="8" t="s">
        <v>23</v>
      </c>
      <c r="D24" s="1036" t="s">
        <v>345</v>
      </c>
      <c r="E24" s="1036"/>
      <c r="F24" s="1036"/>
      <c r="G24" s="1036"/>
      <c r="H24" s="1036"/>
      <c r="I24" s="1036"/>
      <c r="J24" s="1035" t="s">
        <v>346</v>
      </c>
      <c r="K24" s="1035"/>
      <c r="L24" s="1035"/>
      <c r="M24" s="1035"/>
      <c r="N24" s="1035"/>
      <c r="O24" s="1035"/>
      <c r="P24" s="464">
        <v>1</v>
      </c>
      <c r="Q24" s="465" t="s">
        <v>548</v>
      </c>
      <c r="R24" s="476" t="s">
        <v>549</v>
      </c>
      <c r="S24" s="464" t="s">
        <v>550</v>
      </c>
      <c r="T24" s="464" t="s">
        <v>551</v>
      </c>
      <c r="U24" s="464" t="s">
        <v>552</v>
      </c>
      <c r="V24" s="790">
        <v>1.3</v>
      </c>
      <c r="W24" s="128"/>
      <c r="X24" s="429"/>
    </row>
    <row r="25" spans="1:31" ht="20.45" customHeight="1" x14ac:dyDescent="0.25">
      <c r="A25" s="65"/>
      <c r="B25" s="65"/>
      <c r="C25" s="927"/>
      <c r="D25" s="129"/>
      <c r="E25" s="129"/>
      <c r="F25" s="129"/>
      <c r="G25" s="129"/>
      <c r="H25" s="129"/>
      <c r="I25" s="129"/>
      <c r="J25" s="110"/>
      <c r="K25" s="110"/>
      <c r="L25" s="110"/>
      <c r="M25" s="110"/>
      <c r="N25" s="110"/>
      <c r="O25" s="110"/>
      <c r="P25" s="111"/>
      <c r="Q25" s="111"/>
      <c r="R25" s="111"/>
      <c r="S25" s="111"/>
      <c r="X25" s="429"/>
    </row>
    <row r="26" spans="1:31" ht="29.1" customHeight="1" x14ac:dyDescent="0.25">
      <c r="C26" s="927"/>
      <c r="D26" s="85"/>
      <c r="E26" s="85"/>
      <c r="F26" s="85"/>
      <c r="G26" s="85"/>
      <c r="H26" s="85"/>
      <c r="I26" s="85"/>
      <c r="J26" s="85"/>
      <c r="K26" s="85"/>
      <c r="L26" s="85"/>
      <c r="M26" s="85"/>
      <c r="N26" s="85"/>
      <c r="O26" s="85"/>
      <c r="Q26" s="72"/>
      <c r="R26" s="72"/>
      <c r="S26" s="591" t="s">
        <v>347</v>
      </c>
      <c r="T26" s="602"/>
      <c r="U26" s="602"/>
      <c r="V26" s="17" t="e">
        <f>IF(V24*V14&gt;3,3,V24*V14)</f>
        <v>#DIV/0!</v>
      </c>
      <c r="W26" s="82"/>
      <c r="X26" s="679" t="e">
        <f>MAX(V26,V14)</f>
        <v>#DIV/0!</v>
      </c>
    </row>
    <row r="27" spans="1:31" ht="14.1" customHeight="1" x14ac:dyDescent="0.25">
      <c r="C27" s="1026"/>
      <c r="D27" s="85"/>
      <c r="E27" s="85"/>
      <c r="F27" s="85"/>
      <c r="G27" s="85"/>
      <c r="H27" s="85"/>
      <c r="I27" s="85"/>
      <c r="J27" s="85"/>
      <c r="K27" s="85"/>
      <c r="L27" s="85"/>
      <c r="M27" s="85"/>
      <c r="N27" s="85"/>
      <c r="O27" s="85"/>
      <c r="P27" s="84"/>
      <c r="Q27" s="84"/>
      <c r="R27" s="84"/>
      <c r="S27" s="437"/>
      <c r="T27" s="6"/>
      <c r="U27" s="693"/>
      <c r="V27" s="6"/>
      <c r="X27" s="429"/>
    </row>
    <row r="28" spans="1:31" ht="29.1" customHeight="1" x14ac:dyDescent="0.25">
      <c r="C28" s="1026"/>
      <c r="D28" s="129"/>
      <c r="E28" s="129"/>
      <c r="F28" s="129"/>
      <c r="G28" s="129"/>
      <c r="H28" s="129"/>
      <c r="I28" s="129"/>
      <c r="J28" s="110"/>
      <c r="K28" s="110"/>
      <c r="L28" s="110"/>
      <c r="M28" s="110"/>
      <c r="N28" s="110"/>
      <c r="O28" s="110"/>
      <c r="P28" s="472"/>
      <c r="Q28" s="472"/>
      <c r="R28" s="472"/>
      <c r="S28" s="1037" t="s">
        <v>348</v>
      </c>
      <c r="T28" s="1037"/>
      <c r="U28" s="1037"/>
      <c r="V28" s="601" t="e">
        <f>IF(V26&lt;=1,"Bajo",IF(V26&lt;=2,"Medio","Alto"))</f>
        <v>#DIV/0!</v>
      </c>
      <c r="X28" s="429"/>
    </row>
    <row r="29" spans="1:31" ht="14.45" customHeight="1" x14ac:dyDescent="0.25">
      <c r="C29" s="1026"/>
      <c r="L29" s="48"/>
      <c r="M29" s="127"/>
      <c r="N29" s="127"/>
      <c r="O29" s="127"/>
      <c r="P29" s="102"/>
      <c r="Q29" s="102"/>
      <c r="R29" s="102"/>
      <c r="S29" s="102"/>
      <c r="T29" s="102"/>
      <c r="U29" s="102"/>
      <c r="V29" s="102"/>
      <c r="W29" s="102"/>
      <c r="X29" s="102"/>
    </row>
    <row r="30" spans="1:31" ht="13.5" customHeight="1" x14ac:dyDescent="0.25">
      <c r="C30" s="1026"/>
      <c r="D30" s="37"/>
    </row>
    <row r="31" spans="1:31" ht="30" customHeight="1" x14ac:dyDescent="0.25">
      <c r="A31" s="130"/>
      <c r="B31" s="130"/>
      <c r="C31" s="74"/>
    </row>
    <row r="32" spans="1:31" ht="24" customHeight="1" x14ac:dyDescent="0.25"/>
    <row r="33" spans="3:20" ht="15" customHeight="1" x14ac:dyDescent="0.25"/>
    <row r="34" spans="3:20" ht="20.45" customHeight="1" x14ac:dyDescent="0.25">
      <c r="C34" s="47"/>
    </row>
    <row r="35" spans="3:20" ht="20.100000000000001" customHeight="1" x14ac:dyDescent="0.25">
      <c r="C35" s="131"/>
    </row>
    <row r="36" spans="3:20" ht="48" customHeight="1" x14ac:dyDescent="0.25"/>
    <row r="37" spans="3:20" ht="14.45" customHeight="1" x14ac:dyDescent="0.25"/>
    <row r="38" spans="3:20" ht="14.45" customHeight="1" x14ac:dyDescent="0.25"/>
    <row r="39" spans="3:20" ht="23.45" customHeight="1" x14ac:dyDescent="0.25">
      <c r="D39" s="1034"/>
      <c r="E39" s="1034"/>
      <c r="F39" s="1034"/>
      <c r="G39" s="1034"/>
      <c r="H39" s="1034"/>
      <c r="I39" s="1034"/>
      <c r="J39" s="1034"/>
      <c r="K39" s="1034"/>
      <c r="L39" s="1034"/>
      <c r="M39" s="1034"/>
      <c r="N39" s="1034"/>
      <c r="O39" s="1034"/>
      <c r="P39" s="132"/>
      <c r="Q39" s="132"/>
      <c r="R39" s="132"/>
      <c r="S39" s="132"/>
      <c r="T39" s="132"/>
    </row>
    <row r="40" spans="3:20" ht="71.099999999999994" customHeight="1" x14ac:dyDescent="0.25"/>
    <row r="41" spans="3:20" ht="32.450000000000003" customHeight="1" x14ac:dyDescent="0.25"/>
    <row r="42" spans="3:20" ht="54.6" customHeight="1" x14ac:dyDescent="0.25"/>
    <row r="44" spans="3:20" ht="29.25" customHeight="1" x14ac:dyDescent="0.25"/>
  </sheetData>
  <sheetProtection algorithmName="SHA-512" hashValue="jn22ZPshAQ3ioqMcbX8lS+RamWyKrw6gKns7XYW0w1aeDwfFvSZEIDy+BOAixDc2xOwx/o0As5ByUuwJyX9D8Q==" saltValue="1F0vZRCpS+R72mWQQjqZ2w==" spinCount="100000" sheet="1" selectLockedCells="1"/>
  <mergeCells count="33">
    <mergeCell ref="D39:O39"/>
    <mergeCell ref="J24:O24"/>
    <mergeCell ref="D24:I24"/>
    <mergeCell ref="S28:U28"/>
    <mergeCell ref="D18:V18"/>
    <mergeCell ref="D19:V19"/>
    <mergeCell ref="P22:R22"/>
    <mergeCell ref="D22:I23"/>
    <mergeCell ref="J22:O23"/>
    <mergeCell ref="V22:V23"/>
    <mergeCell ref="S22:U22"/>
    <mergeCell ref="A20:A22"/>
    <mergeCell ref="D8:I9"/>
    <mergeCell ref="C25:C30"/>
    <mergeCell ref="D21:J21"/>
    <mergeCell ref="A18:A19"/>
    <mergeCell ref="D12:I12"/>
    <mergeCell ref="D11:I11"/>
    <mergeCell ref="D10:I10"/>
    <mergeCell ref="A12:A13"/>
    <mergeCell ref="A6:A9"/>
    <mergeCell ref="A10:A11"/>
    <mergeCell ref="J8:P9"/>
    <mergeCell ref="J10:P10"/>
    <mergeCell ref="J11:P11"/>
    <mergeCell ref="J12:P12"/>
    <mergeCell ref="S16:U16"/>
    <mergeCell ref="S14:U14"/>
    <mergeCell ref="Q8:R8"/>
    <mergeCell ref="Q9:R9"/>
    <mergeCell ref="Q10:R10"/>
    <mergeCell ref="Q11:R11"/>
    <mergeCell ref="Q12:R12"/>
  </mergeCells>
  <conditionalFormatting sqref="V16 T17">
    <cfRule type="cellIs" dxfId="82" priority="21" operator="equal">
      <formula>"Bajo"</formula>
    </cfRule>
    <cfRule type="cellIs" dxfId="81" priority="22" operator="equal">
      <formula>"Medio"</formula>
    </cfRule>
    <cfRule type="cellIs" dxfId="80" priority="23" operator="equal">
      <formula>"Alto"</formula>
    </cfRule>
  </conditionalFormatting>
  <conditionalFormatting sqref="V28">
    <cfRule type="cellIs" dxfId="79" priority="1" operator="equal">
      <formula>"Bajo"</formula>
    </cfRule>
    <cfRule type="cellIs" dxfId="78" priority="2" operator="equal">
      <formula>"Medio"</formula>
    </cfRule>
    <cfRule type="cellIs" dxfId="77" priority="3" operator="equal">
      <formula>"Alto"</formula>
    </cfRule>
  </conditionalFormatting>
  <dataValidations count="3">
    <dataValidation type="list" allowBlank="1" showInputMessage="1" showErrorMessage="1" sqref="V24" xr:uid="{4E17AC2D-1245-4F1D-A16C-8E30E7CE28AB}">
      <formula1>"0.8,0.9,1,1.2,1.3,1.5"</formula1>
    </dataValidation>
    <dataValidation type="list" allowBlank="1" showInputMessage="1" showErrorMessage="1" sqref="V10:V11" xr:uid="{2B192820-8FF3-4AE6-9532-E52AE619CF32}">
      <formula1>"0,1,2,3"</formula1>
    </dataValidation>
    <dataValidation type="list" allowBlank="1" showInputMessage="1" showErrorMessage="1" sqref="V12" xr:uid="{F888F79F-B4BB-46E5-A895-7B0918C5F243}">
      <formula1>"0,3"</formula1>
    </dataValidation>
  </dataValidations>
  <pageMargins left="0.7" right="0.7" top="0.75" bottom="0.75" header="0.3" footer="0.3"/>
  <headerFooter>
    <oddHeader>&amp;C&amp;"Calibri"&amp;10&amp;K808080 Corporate Use&amp;1#_x000D_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100FD-D2F7-46F3-8625-4E1063C811F5}">
  <sheetPr codeName="Sheet11">
    <tabColor theme="0" tint="-0.499984740745262"/>
  </sheetPr>
  <dimension ref="A2:AG31"/>
  <sheetViews>
    <sheetView zoomScale="70" zoomScaleNormal="70" workbookViewId="0"/>
  </sheetViews>
  <sheetFormatPr baseColWidth="10" defaultColWidth="9.140625" defaultRowHeight="15" x14ac:dyDescent="0.25"/>
  <cols>
    <col min="1" max="1" width="46.5703125" style="29" customWidth="1"/>
    <col min="2" max="2" width="10.85546875" style="29" customWidth="1"/>
    <col min="3" max="3" width="37.5703125" style="29" customWidth="1"/>
    <col min="4" max="4" width="21.85546875" style="29" customWidth="1"/>
    <col min="5" max="5" width="58.42578125" style="29" customWidth="1"/>
    <col min="6" max="6" width="1.5703125" style="29" customWidth="1"/>
    <col min="7" max="7" width="47.5703125" style="29" customWidth="1"/>
    <col min="8" max="8" width="39.7109375" style="29" customWidth="1"/>
    <col min="9" max="9" width="41.28515625" style="29" customWidth="1"/>
    <col min="10" max="10" width="35.5703125" style="29" customWidth="1"/>
    <col min="11" max="11" width="40.140625" style="29" customWidth="1"/>
    <col min="12" max="13" width="15.42578125" style="29" customWidth="1"/>
    <col min="14" max="14" width="1" style="29" customWidth="1"/>
    <col min="15" max="15" width="35.5703125" style="29" customWidth="1"/>
    <col min="16" max="16" width="35" style="29" customWidth="1"/>
    <col min="17" max="17" width="1.140625" style="29" customWidth="1"/>
    <col min="18" max="18" width="17.7109375" style="29" customWidth="1"/>
    <col min="19" max="19" width="15.42578125" style="29" customWidth="1"/>
    <col min="20" max="20" width="26.42578125" style="29" customWidth="1"/>
    <col min="21" max="25" width="35.5703125" style="29" customWidth="1"/>
    <col min="26" max="27" width="15.42578125" style="136" customWidth="1"/>
    <col min="28" max="28" width="1.85546875" style="29" customWidth="1"/>
    <col min="29" max="29" width="35.5703125" style="29" customWidth="1"/>
    <col min="30" max="30" width="1.85546875" style="29" customWidth="1"/>
    <col min="31" max="31" width="14.5703125" style="29" customWidth="1"/>
    <col min="32" max="32" width="15.5703125" style="29" customWidth="1"/>
    <col min="33" max="33" width="29.140625" style="29" customWidth="1"/>
    <col min="34" max="16384" width="9.140625" style="29"/>
  </cols>
  <sheetData>
    <row r="2" spans="1:33" ht="20.25" x14ac:dyDescent="0.3">
      <c r="A2" s="30"/>
      <c r="B2" s="857" t="s">
        <v>332</v>
      </c>
      <c r="C2" s="857"/>
      <c r="D2" s="857"/>
      <c r="E2" s="857"/>
      <c r="S2" s="73"/>
    </row>
    <row r="3" spans="1:33" ht="41.45" customHeight="1" thickBot="1" x14ac:dyDescent="0.5">
      <c r="A3" s="539"/>
      <c r="B3" s="427" t="s">
        <v>84</v>
      </c>
      <c r="C3" s="32"/>
      <c r="D3" s="32"/>
      <c r="E3" s="137"/>
      <c r="F3" s="137"/>
      <c r="G3" s="138"/>
      <c r="H3" s="33"/>
      <c r="I3" s="33"/>
      <c r="J3" s="33"/>
      <c r="K3" s="33"/>
      <c r="L3" s="33"/>
      <c r="M3" s="33"/>
      <c r="N3" s="33"/>
      <c r="O3" s="33"/>
      <c r="P3" s="33"/>
      <c r="Q3" s="33"/>
      <c r="R3" s="33"/>
      <c r="S3" s="33"/>
    </row>
    <row r="4" spans="1:33" ht="18.600000000000001" customHeight="1" x14ac:dyDescent="0.3">
      <c r="A4" s="30"/>
      <c r="B4" s="31"/>
      <c r="C4" s="139"/>
      <c r="D4" s="139"/>
    </row>
    <row r="5" spans="1:33" ht="74.099999999999994" customHeight="1" x14ac:dyDescent="0.3">
      <c r="A5" s="140"/>
      <c r="C5" s="37"/>
      <c r="D5" s="37"/>
      <c r="E5" s="540" t="s">
        <v>85</v>
      </c>
      <c r="F5" s="141"/>
      <c r="G5" s="774" t="str">
        <f>'Water_Soil-Step 2'!G5</f>
        <v>Vivienda/oficina/tienda de tamaño pequeño</v>
      </c>
      <c r="H5" s="858" t="str">
        <f>IF(G5="Vivienda/oficina/tienda de tamaño pequeño", "Nota: al elegir esta opción, la evaluación se realizará para toda la unidad del edificio. Los componentes individuales del edificio y las interdependencias se desactivarán automáticamente.", " ")</f>
        <v>Nota: al elegir esta opción, la evaluación se realizará para toda la unidad del edificio. Los componentes individuales del edificio y las interdependencias se desactivarán automáticamente.</v>
      </c>
      <c r="I5" s="859"/>
    </row>
    <row r="6" spans="1:33" ht="18.600000000000001" customHeight="1" x14ac:dyDescent="0.25">
      <c r="A6" s="860"/>
      <c r="B6" s="38"/>
      <c r="C6" s="139"/>
      <c r="D6" s="139"/>
      <c r="H6" s="403"/>
    </row>
    <row r="7" spans="1:33" ht="48.6" customHeight="1" x14ac:dyDescent="0.25">
      <c r="A7" s="860"/>
      <c r="B7" s="37" t="s">
        <v>349</v>
      </c>
      <c r="D7" s="37"/>
      <c r="T7" s="142"/>
      <c r="U7" s="142"/>
      <c r="AG7" s="142"/>
    </row>
    <row r="8" spans="1:33" ht="19.5" customHeight="1" x14ac:dyDescent="0.25">
      <c r="A8" s="860"/>
      <c r="B8" s="534" t="s">
        <v>88</v>
      </c>
      <c r="C8" s="534"/>
      <c r="D8" s="534"/>
      <c r="E8" s="534"/>
      <c r="F8" s="52"/>
      <c r="G8" s="861" t="s">
        <v>350</v>
      </c>
      <c r="H8" s="861"/>
      <c r="I8" s="861"/>
      <c r="J8" s="861"/>
      <c r="K8" s="861"/>
      <c r="L8" s="861"/>
      <c r="M8" s="143"/>
      <c r="N8" s="85"/>
      <c r="O8" s="144" t="s">
        <v>351</v>
      </c>
      <c r="P8" s="145"/>
      <c r="Q8" s="106"/>
      <c r="R8" s="862" t="s">
        <v>91</v>
      </c>
      <c r="S8" s="862"/>
      <c r="U8" s="881"/>
      <c r="V8" s="881"/>
      <c r="W8" s="881"/>
      <c r="X8" s="881"/>
      <c r="Y8" s="881"/>
      <c r="Z8" s="881"/>
      <c r="AA8" s="146"/>
      <c r="AB8" s="85"/>
      <c r="AC8" s="106"/>
      <c r="AD8" s="106"/>
      <c r="AE8" s="802"/>
      <c r="AF8" s="802"/>
    </row>
    <row r="9" spans="1:33" ht="44.45" customHeight="1" x14ac:dyDescent="0.25">
      <c r="A9" s="860"/>
      <c r="B9" s="872" t="s">
        <v>92</v>
      </c>
      <c r="C9" s="872"/>
      <c r="D9" s="727"/>
      <c r="E9" s="175"/>
      <c r="F9" s="52"/>
      <c r="G9" s="873" t="s">
        <v>93</v>
      </c>
      <c r="H9" s="873"/>
      <c r="I9" s="873"/>
      <c r="J9" s="873"/>
      <c r="K9" s="873"/>
      <c r="L9" s="190"/>
      <c r="M9" s="190"/>
      <c r="N9" s="85"/>
      <c r="O9" s="874" t="s">
        <v>94</v>
      </c>
      <c r="P9" s="874"/>
      <c r="Q9" s="197"/>
      <c r="R9" s="113"/>
      <c r="S9" s="113"/>
      <c r="U9" s="146"/>
      <c r="V9" s="146"/>
      <c r="W9" s="146"/>
      <c r="X9" s="146"/>
      <c r="Y9" s="146"/>
      <c r="Z9" s="146"/>
      <c r="AA9" s="146"/>
      <c r="AB9" s="85"/>
      <c r="AC9" s="106"/>
      <c r="AD9" s="106"/>
      <c r="AE9" s="56"/>
      <c r="AF9" s="56"/>
    </row>
    <row r="10" spans="1:33" ht="27" customHeight="1" x14ac:dyDescent="0.25">
      <c r="A10" s="860"/>
      <c r="B10" s="872"/>
      <c r="C10" s="872"/>
      <c r="D10" s="727"/>
      <c r="E10" s="186"/>
      <c r="G10" s="95" t="s">
        <v>95</v>
      </c>
      <c r="H10" s="95" t="s">
        <v>96</v>
      </c>
      <c r="I10" s="95" t="s">
        <v>97</v>
      </c>
      <c r="J10" s="95" t="s">
        <v>98</v>
      </c>
      <c r="K10" s="95" t="s">
        <v>99</v>
      </c>
      <c r="L10" s="147"/>
      <c r="M10" s="147"/>
      <c r="N10" s="147"/>
      <c r="O10" s="95" t="s">
        <v>100</v>
      </c>
      <c r="P10" s="95" t="s">
        <v>101</v>
      </c>
      <c r="Q10" s="95"/>
      <c r="R10" s="6"/>
      <c r="S10" s="6"/>
      <c r="U10" s="95"/>
      <c r="V10" s="95"/>
      <c r="W10" s="95"/>
      <c r="X10" s="95"/>
      <c r="Y10" s="95"/>
      <c r="Z10" s="147"/>
      <c r="AA10" s="147"/>
      <c r="AB10" s="147"/>
      <c r="AC10" s="95"/>
      <c r="AD10" s="95"/>
    </row>
    <row r="11" spans="1:33" ht="73.5" customHeight="1" x14ac:dyDescent="0.3">
      <c r="A11" s="875"/>
      <c r="B11" s="877"/>
      <c r="C11" s="878"/>
      <c r="D11" s="543"/>
      <c r="E11" s="544"/>
      <c r="F11" s="155"/>
      <c r="G11" s="766" t="str">
        <f>IF(G5="Vivienda/oficina/tienda de tamaño pequeño", "Basándose en experiencias anteriores, ¿cabe esperar que el edificio siga siendo funcional (o sufra daños mínimos) en caso de que se vea expuesto a vientos extremos1?", "Basándose en experiencias anteriores, ¿cabe esperar que el componente del edificio siga siendo funcional (o sufra daños mínimos) en caso de que se vea expuesto a vientos extremos1?")</f>
        <v>Basándose en experiencias anteriores, ¿cabe esperar que el edificio siga siendo funcional (o sufra daños mínimos) en caso de que se vea expuesto a vientos extremos1?</v>
      </c>
      <c r="H11" s="767" t="str">
        <f>IF(G5="Vivienda/oficina/tienda de tamaño pequeño", "¿Puede el diseño del edificio soportar mayores cargas de viento?", "¿Se ha diseñado el componente (o los elementos que lo integran) para soportar mayores cargas de viento?")</f>
        <v>¿Puede el diseño del edificio soportar mayores cargas de viento?</v>
      </c>
      <c r="I11" s="767" t="str">
        <f>IF(G5="Vivienda/oficina/tienda de tamaño pequeño"," ¿Está protegido el exterior del edificio de los vientos extremos (p. ej., árboles que bloqueen el viento, barreras artificiales contra el viento, fachadas protectoras, etc.)?", "¿Cuenta el componente con sistemas de protección frente al viento? Responda «Sí» en el caso de componentes interiores o exteriores alojados en recintos resistentes al viento y a los escombros (p. ej., unidades HVAC).")</f>
        <v xml:space="preserve"> ¿Está protegido el exterior del edificio de los vientos extremos (p. ej., árboles que bloqueen el viento, barreras artificiales contra el viento, fachadas protectoras, etc.)?</v>
      </c>
      <c r="J11" s="767" t="str">
        <f>IF(G5="Vivienda/oficina/tienda de tamaño pequeño","¿Son los elementos del edificio resistentes al viento (p. ej., tejado metálico, cristales antitormenta resistentes a los huracanes)","¿Es el componente (o los elementos que lo integran) resistente al viento (es decir, no es demasiado fino o ligero ni está formado por columnas o placas de escaso grosor)?")</f>
        <v>¿Son los elementos del edificio resistentes al viento (p. ej., tejado metálico, cristales antitormenta resistentes a los huracanes)</v>
      </c>
      <c r="K11" s="767" t="str">
        <f>IF(G5="Vivienda/oficina/tienda de tamaño pequeño", "¿Están todos los elementos fijos y equipos externos anclados de forma segura?", "¿Está el componente (o los elementos que lo integran) anclado de forma segura? Esto es aplicable a los elementos exteriores (como revestimientos de tejados y marquesinas) que podrían levantarse si su anclaje se rompe.")</f>
        <v>¿Están todos los elementos fijos y equipos externos anclados de forma segura?</v>
      </c>
      <c r="L11" s="176" t="s">
        <v>102</v>
      </c>
      <c r="M11" s="177" t="s">
        <v>103</v>
      </c>
      <c r="N11" s="147"/>
      <c r="O11" s="585" t="s">
        <v>242</v>
      </c>
      <c r="P11" s="585" t="s">
        <v>352</v>
      </c>
      <c r="Q11" s="148"/>
      <c r="R11" s="178" t="s">
        <v>105</v>
      </c>
      <c r="S11" s="179" t="s">
        <v>106</v>
      </c>
      <c r="U11" s="149"/>
      <c r="V11" s="149"/>
      <c r="W11" s="149"/>
      <c r="X11" s="149"/>
      <c r="Y11" s="149"/>
      <c r="Z11" s="149"/>
      <c r="AA11" s="49"/>
      <c r="AB11" s="147"/>
      <c r="AC11" s="148"/>
      <c r="AD11" s="148"/>
      <c r="AE11" s="150"/>
      <c r="AF11" s="150"/>
    </row>
    <row r="12" spans="1:33" ht="59.1" customHeight="1" x14ac:dyDescent="0.25">
      <c r="A12" s="876"/>
      <c r="B12" s="879" t="s">
        <v>107</v>
      </c>
      <c r="C12" s="880"/>
      <c r="D12" s="545" t="s">
        <v>108</v>
      </c>
      <c r="E12" s="546" t="s">
        <v>109</v>
      </c>
      <c r="F12" s="155"/>
      <c r="G12" s="180" t="s">
        <v>243</v>
      </c>
      <c r="H12" s="180" t="s">
        <v>243</v>
      </c>
      <c r="I12" s="180" t="s">
        <v>243</v>
      </c>
      <c r="J12" s="180" t="str">
        <f>IF(G5="Small Residential/Office/Shop", " [0: Yes | 3: No]","[0: Yes | 3: No]")</f>
        <v>[0: Yes | 3: No]</v>
      </c>
      <c r="K12" s="151" t="s">
        <v>353</v>
      </c>
      <c r="L12" s="180" t="s">
        <v>111</v>
      </c>
      <c r="M12" s="181" t="s">
        <v>112</v>
      </c>
      <c r="N12" s="107"/>
      <c r="O12" s="191" t="s">
        <v>113</v>
      </c>
      <c r="P12" s="191" t="s">
        <v>354</v>
      </c>
      <c r="Q12" s="152"/>
      <c r="R12" s="182" t="s">
        <v>14</v>
      </c>
      <c r="S12" s="183" t="s">
        <v>112</v>
      </c>
      <c r="U12" s="153"/>
      <c r="V12" s="153"/>
      <c r="W12" s="154"/>
      <c r="X12" s="153"/>
      <c r="Y12" s="153"/>
      <c r="Z12" s="153"/>
      <c r="AA12" s="153"/>
      <c r="AB12" s="107"/>
      <c r="AC12" s="152"/>
      <c r="AD12" s="152"/>
      <c r="AE12" s="153"/>
      <c r="AF12" s="153"/>
    </row>
    <row r="13" spans="1:33" ht="102" customHeight="1" x14ac:dyDescent="0.25">
      <c r="A13" s="863"/>
      <c r="B13" s="629"/>
      <c r="C13" s="541" t="str">
        <f>IF($G$5=Sheet2!$A$2,Sheet2!A3,IF($G$5=Sheet2!$A$22,Sheet2!A23,IF($G$5=Sheet2!$A$42,Sheet2!A43, IF($G$5=Sheet2!$A$62,Sheet2!A63,Sheet2!A83))))</f>
        <v>TODOS LOS COMPONENTES - Evaluación simplificada</v>
      </c>
      <c r="D13" s="624" t="s">
        <v>115</v>
      </c>
      <c r="E13" s="542" t="str">
        <f>IF($G$5=Sheet2!$A$2,Sheet2!C3,IF($G$5=Sheet2!$A$22,Sheet2!C23,IF($G$5=Sheet2!$A$42,Sheet2!C43, IF($G$5=Sheet2!$A$62,Sheet2!C63,Sheet2!C83))))</f>
        <v xml:space="preserve">Daños en el exterior (levantamiento del tejado, rotura de ventanas) o incluso destrucción total. Pérdidas de potencia, mal funcionamiento de aparatos electrónicos sensibles (televisiones, ordenadores, rúters informáticos) debido a subidas repentinas de tensión; desmontaje/vuelco de unidades exteriores de aire acondicionado; árboles arrancados en el exterior del edificio; riesgo de accidentes por escombros arrastrados por el aire. </v>
      </c>
      <c r="F13" s="155"/>
      <c r="G13" s="626"/>
      <c r="H13" s="626"/>
      <c r="I13" s="626"/>
      <c r="J13" s="626"/>
      <c r="K13" s="626"/>
      <c r="L13" s="196" t="e">
        <f>IF(C13="N/A","N/A",IF(D13="N/A","N/A",IF(E13="N/A","N/A",AVERAGE(G13:K13))))</f>
        <v>#DIV/0!</v>
      </c>
      <c r="M13" s="174" t="e">
        <f t="shared" ref="M13:M30" si="0">IF(L13="N/A","N/A",IF(L13&lt;=1,"Bajo",IF(L13&lt;=2,"Medio","Alto")))</f>
        <v>#DIV/0!</v>
      </c>
      <c r="N13" s="107"/>
      <c r="O13" s="739"/>
      <c r="P13" s="739"/>
      <c r="Q13" s="152"/>
      <c r="R13" s="198" t="e">
        <f>IF(L13="N/A","N/A",L13-L13*(O13/3))</f>
        <v>#DIV/0!</v>
      </c>
      <c r="S13" s="174" t="e">
        <f t="shared" ref="S13:S30" si="1">IF(R13="N/A","N/A",IF(R13&lt;=1,"Bajo",IF(R13&lt;=2,"Medio","Alto")))</f>
        <v>#DIV/0!</v>
      </c>
      <c r="U13" s="192"/>
      <c r="V13" s="108"/>
      <c r="W13" s="108"/>
      <c r="X13" s="108"/>
      <c r="Y13" s="108"/>
      <c r="Z13" s="108"/>
      <c r="AA13" s="108"/>
      <c r="AB13" s="107"/>
      <c r="AC13" s="108"/>
      <c r="AD13" s="152"/>
      <c r="AE13" s="108"/>
      <c r="AF13" s="108"/>
    </row>
    <row r="14" spans="1:33" ht="60" customHeight="1" x14ac:dyDescent="0.25">
      <c r="A14" s="863"/>
      <c r="B14" s="864" t="s">
        <v>114</v>
      </c>
      <c r="C14" s="535">
        <f>IF($G$5=Sheet2!$A$2,Sheet2!A4,IF($G$5=Sheet2!$A$22,Sheet2!A24,IF($G$5=Sheet2!$A$42,Sheet2!A44, IF($G$5=Sheet2!$A$62,Sheet2!A64,Sheet2!A84))))</f>
        <v>0</v>
      </c>
      <c r="D14" s="625" t="s">
        <v>115</v>
      </c>
      <c r="E14" s="542">
        <f>IF($G$5=Sheet2!$A$2,Sheet2!C4,IF($G$5=Sheet2!$A$22,Sheet2!C24,IF($G$5=Sheet2!$A$42,Sheet2!C44, IF($G$5=Sheet2!$A$62,Sheet2!C64,Sheet2!C84))))</f>
        <v>0</v>
      </c>
      <c r="F14" s="161"/>
      <c r="G14" s="157"/>
      <c r="H14" s="157"/>
      <c r="I14" s="162"/>
      <c r="J14" s="158"/>
      <c r="K14" s="626"/>
      <c r="L14" s="196" t="str">
        <f>IF(D14="N/A","N/A",IF(C14=0,"N/A",IF(E14="N/A","N/A",AVERAGE(G14:H14,J14:K14))))</f>
        <v>N/A</v>
      </c>
      <c r="M14" s="174" t="str">
        <f t="shared" si="0"/>
        <v>N/A</v>
      </c>
      <c r="N14" s="111"/>
      <c r="O14" s="158"/>
      <c r="P14" s="160"/>
      <c r="Q14" s="163"/>
      <c r="R14" s="198" t="str">
        <f>IF(L14="N/A","N/A",L14-L14*(AVERAGE(O14:P14)/3))</f>
        <v>N/A</v>
      </c>
      <c r="S14" s="174" t="str">
        <f t="shared" si="1"/>
        <v>N/A</v>
      </c>
      <c r="U14" s="108"/>
      <c r="V14" s="108"/>
      <c r="W14" s="108"/>
      <c r="X14" s="108"/>
      <c r="Y14" s="108"/>
      <c r="Z14" s="108"/>
      <c r="AA14" s="108"/>
      <c r="AC14" s="108"/>
      <c r="AD14" s="111"/>
      <c r="AE14" s="108"/>
      <c r="AF14" s="108"/>
    </row>
    <row r="15" spans="1:33" ht="47.1" customHeight="1" x14ac:dyDescent="0.25">
      <c r="A15" s="863"/>
      <c r="B15" s="865"/>
      <c r="C15" s="535">
        <f>IF($G$5=Sheet2!$A$2,Sheet2!A5,IF($G$5=Sheet2!$A$22,Sheet2!A25,IF($G$5=Sheet2!$A$42,Sheet2!A45, IF($G$5=Sheet2!$A$62,Sheet2!A65,Sheet2!A85))))</f>
        <v>0</v>
      </c>
      <c r="D15" s="625" t="s">
        <v>115</v>
      </c>
      <c r="E15" s="542">
        <f>IF($G$5=Sheet2!$A$2,Sheet2!C5,IF($G$5=Sheet2!$A$22,Sheet2!C25,IF($G$5=Sheet2!$A$42,Sheet2!C45, IF($G$5=Sheet2!$A$62,Sheet2!C65,Sheet2!C85))))</f>
        <v>0</v>
      </c>
      <c r="F15" s="164"/>
      <c r="G15" s="158"/>
      <c r="H15" s="158"/>
      <c r="I15" s="162"/>
      <c r="J15" s="158"/>
      <c r="K15" s="626"/>
      <c r="L15" s="196" t="str">
        <f>IF(D15="N/A","N/A",IF(C15=0,"N/A",IF(E15="N/A","N/A",AVERAGE(G15:H15,J15:K15))))</f>
        <v>N/A</v>
      </c>
      <c r="M15" s="174" t="str">
        <f t="shared" si="0"/>
        <v>N/A</v>
      </c>
      <c r="N15" s="111"/>
      <c r="O15" s="158"/>
      <c r="P15" s="160"/>
      <c r="Q15" s="163"/>
      <c r="R15" s="198" t="str">
        <f>IF(L15="N/A","N/A",L15-L15*(AVERAGE(O15:P15)/3))</f>
        <v>N/A</v>
      </c>
      <c r="S15" s="174" t="str">
        <f t="shared" si="1"/>
        <v>N/A</v>
      </c>
      <c r="U15" s="108"/>
      <c r="V15" s="108"/>
      <c r="W15" s="108"/>
      <c r="X15" s="108"/>
      <c r="Y15" s="108"/>
      <c r="Z15" s="108"/>
      <c r="AA15" s="108"/>
      <c r="AC15" s="108"/>
      <c r="AD15" s="111"/>
      <c r="AE15" s="108"/>
      <c r="AF15" s="108"/>
    </row>
    <row r="16" spans="1:33" ht="54.6" customHeight="1" x14ac:dyDescent="0.25">
      <c r="A16" s="193"/>
      <c r="B16" s="865"/>
      <c r="C16" s="535">
        <f>IF($G$5=Sheet2!$A$2,Sheet2!A6,IF($G$5=Sheet2!$A$22,Sheet2!A26,IF($G$5=Sheet2!$A$42,Sheet2!A46, IF($G$5=Sheet2!$A$62,Sheet2!A66,Sheet2!A86))))</f>
        <v>0</v>
      </c>
      <c r="D16" s="625" t="s">
        <v>115</v>
      </c>
      <c r="E16" s="542">
        <f>IF($G$5=Sheet2!$A$2,Sheet2!C6,IF($G$5=Sheet2!$A$22,Sheet2!C26,IF($G$5=Sheet2!$A$42,Sheet2!C46, IF($G$5=Sheet2!$A$62,Sheet2!C66,Sheet2!C86))))</f>
        <v>0</v>
      </c>
      <c r="F16" s="161"/>
      <c r="G16" s="158"/>
      <c r="H16" s="159"/>
      <c r="I16" s="158"/>
      <c r="J16" s="158"/>
      <c r="K16" s="626"/>
      <c r="L16" s="196" t="str">
        <f>IF(D16="N/A","N/A",IF(C16=0,"N/A",IF(E16="N/A","N/A",AVERAGE(G16,I16:K16))))</f>
        <v>N/A</v>
      </c>
      <c r="M16" s="174" t="str">
        <f t="shared" si="0"/>
        <v>N/A</v>
      </c>
      <c r="N16" s="111"/>
      <c r="O16" s="158"/>
      <c r="P16" s="162"/>
      <c r="Q16" s="163"/>
      <c r="R16" s="198" t="str">
        <f>IF(L16="N/A","N/A",L16-L16*(O16/3))</f>
        <v>N/A</v>
      </c>
      <c r="S16" s="174" t="str">
        <f t="shared" si="1"/>
        <v>N/A</v>
      </c>
      <c r="U16" s="108"/>
      <c r="V16" s="108"/>
      <c r="W16" s="108"/>
      <c r="X16" s="108"/>
      <c r="Y16" s="108"/>
      <c r="Z16" s="108"/>
      <c r="AA16" s="108"/>
      <c r="AC16" s="108"/>
      <c r="AD16" s="111"/>
      <c r="AE16" s="108"/>
      <c r="AF16" s="108"/>
    </row>
    <row r="17" spans="1:32" ht="62.1" customHeight="1" x14ac:dyDescent="0.25">
      <c r="A17" s="54"/>
      <c r="B17" s="865"/>
      <c r="C17" s="535">
        <f>IF($G$5=Sheet2!$A$2,Sheet2!A7,IF($G$5=Sheet2!$A$22,Sheet2!A27,IF($G$5=Sheet2!$A$42,Sheet2!A47, IF($G$5=Sheet2!$A$62,Sheet2!A67,Sheet2!A87))))</f>
        <v>0</v>
      </c>
      <c r="D17" s="625" t="s">
        <v>115</v>
      </c>
      <c r="E17" s="542">
        <f>IF($G$5=Sheet2!$A$2,Sheet2!C7,IF($G$5=Sheet2!$A$22,Sheet2!C27,IF($G$5=Sheet2!$A$42,Sheet2!C47, IF($G$5=Sheet2!$A$62,Sheet2!C67,Sheet2!C87))))</f>
        <v>0</v>
      </c>
      <c r="F17" s="161"/>
      <c r="G17" s="158"/>
      <c r="H17" s="159"/>
      <c r="I17" s="158"/>
      <c r="J17" s="159"/>
      <c r="K17" s="626"/>
      <c r="L17" s="196" t="str">
        <f>IF(D17="N/A","N/A",IF(C17=0,"N/A",IF(E17="N/A","N/A",AVERAGE(G17,K17,I17))))</f>
        <v>N/A</v>
      </c>
      <c r="M17" s="174" t="str">
        <f t="shared" si="0"/>
        <v>N/A</v>
      </c>
      <c r="N17" s="111"/>
      <c r="O17" s="158"/>
      <c r="P17" s="162"/>
      <c r="Q17" s="163"/>
      <c r="R17" s="198" t="str">
        <f>IF(L17="N/A","N/A",L17-L17*(O17/3))</f>
        <v>N/A</v>
      </c>
      <c r="S17" s="174" t="str">
        <f t="shared" si="1"/>
        <v>N/A</v>
      </c>
      <c r="U17" s="108"/>
      <c r="V17" s="108"/>
      <c r="W17" s="108"/>
      <c r="X17" s="108"/>
      <c r="Y17" s="108"/>
      <c r="Z17" s="108"/>
      <c r="AA17" s="108"/>
      <c r="AC17" s="108"/>
      <c r="AD17" s="111"/>
      <c r="AE17" s="108"/>
      <c r="AF17" s="108"/>
    </row>
    <row r="18" spans="1:32" ht="61.5" customHeight="1" x14ac:dyDescent="0.25">
      <c r="A18" s="165"/>
      <c r="B18" s="865"/>
      <c r="C18" s="535">
        <f>IF($G$5=Sheet2!$A$2,Sheet2!A8,IF($G$5=Sheet2!$A$22,Sheet2!A28,IF($G$5=Sheet2!$A$42,Sheet2!A48, IF($G$5=Sheet2!$A$62,Sheet2!A68,Sheet2!A88))))</f>
        <v>0</v>
      </c>
      <c r="D18" s="625" t="s">
        <v>115</v>
      </c>
      <c r="E18" s="542">
        <f>IF($G$5=Sheet2!$A$2,Sheet2!C8,IF($G$5=Sheet2!$A$22,Sheet2!C28,IF($G$5=Sheet2!$A$42,Sheet2!C48, IF($G$5=Sheet2!$A$62,Sheet2!C68,Sheet2!C88))))</f>
        <v>0</v>
      </c>
      <c r="F18" s="161"/>
      <c r="G18" s="158"/>
      <c r="H18" s="159"/>
      <c r="I18" s="158"/>
      <c r="J18" s="159"/>
      <c r="K18" s="626"/>
      <c r="L18" s="196" t="str">
        <f>IF(D18="N/A","N/A",IF(C18=0,"N/A",IF(E18="N/A","N/A",AVERAGE(G18,K18,I18))))</f>
        <v>N/A</v>
      </c>
      <c r="M18" s="174" t="str">
        <f t="shared" si="0"/>
        <v>N/A</v>
      </c>
      <c r="N18" s="111"/>
      <c r="O18" s="158"/>
      <c r="P18" s="162"/>
      <c r="Q18" s="163"/>
      <c r="R18" s="198" t="str">
        <f t="shared" ref="R18:R30" si="2">IF(L18="N/A","N/A",L18-L18*(O18/3))</f>
        <v>N/A</v>
      </c>
      <c r="S18" s="174" t="str">
        <f t="shared" si="1"/>
        <v>N/A</v>
      </c>
      <c r="U18" s="111"/>
      <c r="V18" s="111"/>
      <c r="W18" s="108"/>
      <c r="X18" s="108"/>
      <c r="Y18" s="111"/>
      <c r="Z18" s="111"/>
      <c r="AA18" s="103"/>
      <c r="AC18" s="111"/>
      <c r="AD18" s="111"/>
      <c r="AE18" s="62"/>
      <c r="AF18" s="103"/>
    </row>
    <row r="19" spans="1:32" ht="54" customHeight="1" x14ac:dyDescent="0.25">
      <c r="A19" s="166"/>
      <c r="B19" s="865"/>
      <c r="C19" s="535">
        <f>IF($G$5=Sheet2!$A$2,Sheet2!A9,IF($G$5=Sheet2!$A$22,Sheet2!A29,IF($G$5=Sheet2!$A$42,Sheet2!A49, IF($G$5=Sheet2!$A$62,Sheet2!A69,Sheet2!A89))))</f>
        <v>0</v>
      </c>
      <c r="D19" s="625" t="s">
        <v>115</v>
      </c>
      <c r="E19" s="542">
        <f>IF($G$5=Sheet2!$A$2,Sheet2!C9,IF($G$5=Sheet2!$A$22,Sheet2!C29,IF($G$5=Sheet2!$A$42,Sheet2!C49, IF($G$5=Sheet2!$A$62,Sheet2!C69,Sheet2!C89))))</f>
        <v>0</v>
      </c>
      <c r="F19" s="164"/>
      <c r="G19" s="158"/>
      <c r="H19" s="159"/>
      <c r="I19" s="159"/>
      <c r="J19" s="159"/>
      <c r="K19" s="626"/>
      <c r="L19" s="196" t="str">
        <f>IF(D19="N/A","N/A",IF(C19=0,"N/A",IF(E19="N/A","N/A",AVERAGE(G19,K19))))</f>
        <v>N/A</v>
      </c>
      <c r="M19" s="174" t="str">
        <f t="shared" si="0"/>
        <v>N/A</v>
      </c>
      <c r="N19" s="111"/>
      <c r="O19" s="158"/>
      <c r="P19" s="162"/>
      <c r="Q19" s="163"/>
      <c r="R19" s="198" t="str">
        <f t="shared" si="2"/>
        <v>N/A</v>
      </c>
      <c r="S19" s="174" t="str">
        <f t="shared" si="1"/>
        <v>N/A</v>
      </c>
      <c r="U19" s="111"/>
      <c r="V19" s="111"/>
      <c r="W19" s="108"/>
      <c r="X19" s="108"/>
      <c r="Y19" s="111"/>
      <c r="Z19" s="111"/>
      <c r="AA19" s="103"/>
      <c r="AC19" s="111"/>
      <c r="AD19" s="111"/>
      <c r="AE19" s="62"/>
      <c r="AF19" s="103"/>
    </row>
    <row r="20" spans="1:32" ht="41.45" customHeight="1" x14ac:dyDescent="0.25">
      <c r="A20" s="166"/>
      <c r="B20" s="865"/>
      <c r="C20" s="535">
        <f>IF($G$5=Sheet2!$A$2,Sheet2!A10,IF($G$5=Sheet2!$A$22,Sheet2!A30,IF($G$5=Sheet2!$A$42,Sheet2!A50, IF($G$5=Sheet2!$A$62,Sheet2!A70,Sheet2!A90))))</f>
        <v>0</v>
      </c>
      <c r="D20" s="625" t="s">
        <v>115</v>
      </c>
      <c r="E20" s="542">
        <f>IF($G$5=Sheet2!$A$2,Sheet2!C10,IF($G$5=Sheet2!$A$22,Sheet2!C30,IF($G$5=Sheet2!$A$42,Sheet2!C50, IF($G$5=Sheet2!$A$62,Sheet2!C70,Sheet2!C90))))</f>
        <v>0</v>
      </c>
      <c r="F20" s="161"/>
      <c r="G20" s="158"/>
      <c r="H20" s="158"/>
      <c r="I20" s="158"/>
      <c r="J20" s="159"/>
      <c r="K20" s="626"/>
      <c r="L20" s="196" t="str">
        <f>IF(D20="N/A","N/A",IF(C20=0,"N/A",IF(E20="N/A","N/A",AVERAGE(G20:I20,K20))))</f>
        <v>N/A</v>
      </c>
      <c r="M20" s="174" t="str">
        <f t="shared" si="0"/>
        <v>N/A</v>
      </c>
      <c r="N20" s="111"/>
      <c r="O20" s="158"/>
      <c r="P20" s="162"/>
      <c r="Q20" s="163"/>
      <c r="R20" s="198" t="str">
        <f t="shared" si="2"/>
        <v>N/A</v>
      </c>
      <c r="S20" s="174" t="str">
        <f t="shared" si="1"/>
        <v>N/A</v>
      </c>
      <c r="U20" s="111"/>
      <c r="V20" s="111"/>
      <c r="W20" s="108"/>
      <c r="X20" s="108"/>
      <c r="Y20" s="111"/>
      <c r="Z20" s="111"/>
      <c r="AA20" s="103"/>
      <c r="AC20" s="111"/>
      <c r="AD20" s="111"/>
      <c r="AE20" s="62"/>
      <c r="AF20" s="103"/>
    </row>
    <row r="21" spans="1:32" ht="60.6" customHeight="1" x14ac:dyDescent="0.25">
      <c r="A21" s="166"/>
      <c r="B21" s="865"/>
      <c r="C21" s="535">
        <f>IF($G$5=Sheet2!$A$2,Sheet2!A11,IF($G$5=Sheet2!$A$22,Sheet2!A31,IF($G$5=Sheet2!$A$42,Sheet2!A51, IF($G$5=Sheet2!$A$62,Sheet2!A71,Sheet2!A91))))</f>
        <v>0</v>
      </c>
      <c r="D21" s="625" t="s">
        <v>115</v>
      </c>
      <c r="E21" s="542">
        <f>IF($G$5=Sheet2!$A$2,Sheet2!C11,IF($G$5=Sheet2!$A$22,Sheet2!C31,IF($G$5=Sheet2!$A$42,Sheet2!C51, IF($G$5=Sheet2!$A$62,Sheet2!C71,Sheet2!C91))))</f>
        <v>0</v>
      </c>
      <c r="F21" s="161"/>
      <c r="G21" s="158"/>
      <c r="H21" s="159"/>
      <c r="I21" s="158"/>
      <c r="J21" s="167"/>
      <c r="K21" s="626"/>
      <c r="L21" s="196" t="str">
        <f>IF(D21="N/A","N/A",IF(C21=0,"N/A",IF(E13="N/A","N/A",AVERAGE(G21,K21,I21))))</f>
        <v>N/A</v>
      </c>
      <c r="M21" s="174" t="str">
        <f t="shared" si="0"/>
        <v>N/A</v>
      </c>
      <c r="N21" s="111"/>
      <c r="O21" s="158"/>
      <c r="P21" s="162"/>
      <c r="Q21" s="163"/>
      <c r="R21" s="198" t="str">
        <f t="shared" si="2"/>
        <v>N/A</v>
      </c>
      <c r="S21" s="174" t="str">
        <f t="shared" si="1"/>
        <v>N/A</v>
      </c>
      <c r="U21" s="108"/>
      <c r="V21" s="108"/>
      <c r="W21" s="108"/>
      <c r="X21" s="108"/>
      <c r="Y21" s="108"/>
      <c r="Z21" s="108"/>
      <c r="AA21" s="108"/>
      <c r="AC21" s="108"/>
      <c r="AD21" s="111"/>
      <c r="AE21" s="108"/>
      <c r="AF21" s="108"/>
    </row>
    <row r="22" spans="1:32" ht="54.95" customHeight="1" x14ac:dyDescent="0.25">
      <c r="A22" s="194"/>
      <c r="B22" s="866" t="s">
        <v>117</v>
      </c>
      <c r="C22" s="535">
        <f>IF($G$5=Sheet2!$A$2,Sheet2!A12,IF($G$5=Sheet2!$A$22,Sheet2!A32,IF($G$5=Sheet2!$A$42,Sheet2!A52, IF($G$5=Sheet2!$A$62,Sheet2!A72,Sheet2!A92))))</f>
        <v>0</v>
      </c>
      <c r="D22" s="625" t="s">
        <v>115</v>
      </c>
      <c r="E22" s="542">
        <f>IF($G$5=Sheet2!$A$2,Sheet2!C12,IF($G$5=Sheet2!$A$22,Sheet2!C32,IF($G$5=Sheet2!$A$42,Sheet2!C52, IF($G$5=Sheet2!$A$62,Sheet2!C72,Sheet2!C92))))</f>
        <v>0</v>
      </c>
      <c r="F22" s="161"/>
      <c r="G22" s="158"/>
      <c r="H22" s="159"/>
      <c r="I22" s="159"/>
      <c r="J22" s="159"/>
      <c r="K22" s="167"/>
      <c r="L22" s="196" t="str">
        <f>IF(D22="N/A","N/A",IF(C22=0,"N/A",IF(E22="N/A","N/A",AVERAGE(G22))))</f>
        <v>N/A</v>
      </c>
      <c r="M22" s="174" t="str">
        <f t="shared" si="0"/>
        <v>N/A</v>
      </c>
      <c r="N22" s="111"/>
      <c r="O22" s="158"/>
      <c r="P22" s="162"/>
      <c r="Q22" s="163"/>
      <c r="R22" s="198" t="str">
        <f t="shared" si="2"/>
        <v>N/A</v>
      </c>
      <c r="S22" s="174" t="str">
        <f t="shared" si="1"/>
        <v>N/A</v>
      </c>
      <c r="U22" s="108"/>
      <c r="V22" s="108"/>
      <c r="W22" s="108"/>
      <c r="X22" s="108"/>
      <c r="Y22" s="108"/>
      <c r="Z22" s="108"/>
      <c r="AA22" s="108"/>
      <c r="AC22" s="108"/>
      <c r="AD22" s="111"/>
      <c r="AE22" s="108"/>
      <c r="AF22" s="108"/>
    </row>
    <row r="23" spans="1:32" ht="59.1" customHeight="1" x14ac:dyDescent="0.25">
      <c r="A23" s="194"/>
      <c r="B23" s="867"/>
      <c r="C23" s="535">
        <f>IF($G$5=Sheet2!$A$2,Sheet2!A13,IF($G$5=Sheet2!$A$22,Sheet2!A33,IF($G$5=Sheet2!$A$42,Sheet2!A53, IF($G$5=Sheet2!$A$62,Sheet2!A73,Sheet2!A93))))</f>
        <v>0</v>
      </c>
      <c r="D23" s="625" t="s">
        <v>115</v>
      </c>
      <c r="E23" s="542">
        <f>IF($G$5=Sheet2!$A$2,Sheet2!C13,IF($G$5=Sheet2!$A$22,Sheet2!C33,IF($G$5=Sheet2!$A$42,Sheet2!C53, IF($G$5=Sheet2!$A$62,Sheet2!C73,Sheet2!C93))))</f>
        <v>0</v>
      </c>
      <c r="G23" s="158"/>
      <c r="H23" s="167"/>
      <c r="I23" s="167"/>
      <c r="J23" s="167"/>
      <c r="K23" s="167"/>
      <c r="L23" s="196" t="str">
        <f t="shared" ref="L23:L24" si="3">IF(D23="N/A","N/A",IF(C23=0,"N/A",IF(E23="N/A","N/A",AVERAGE(G23))))</f>
        <v>N/A</v>
      </c>
      <c r="M23" s="174" t="str">
        <f t="shared" si="0"/>
        <v>N/A</v>
      </c>
      <c r="O23" s="158"/>
      <c r="P23" s="162"/>
      <c r="R23" s="198" t="str">
        <f t="shared" si="2"/>
        <v>N/A</v>
      </c>
      <c r="S23" s="174" t="str">
        <f t="shared" si="1"/>
        <v>N/A</v>
      </c>
    </row>
    <row r="24" spans="1:32" ht="51.6" customHeight="1" x14ac:dyDescent="0.25">
      <c r="B24" s="868"/>
      <c r="C24" s="535">
        <f>IF($G$5=Sheet2!$A$2,Sheet2!A14,IF($G$5=Sheet2!$A$22,Sheet2!A34,IF($G$5=Sheet2!$A$42,Sheet2!A54, IF($G$5=Sheet2!$A$62,Sheet2!A74,Sheet2!A94))))</f>
        <v>0</v>
      </c>
      <c r="D24" s="625" t="s">
        <v>115</v>
      </c>
      <c r="E24" s="542">
        <f>IF($G$5=Sheet2!$A$2,Sheet2!C14,IF($G$5=Sheet2!$A$22,Sheet2!C34,IF($G$5=Sheet2!$A$42,Sheet2!C54, IF($G$5=Sheet2!$A$62,Sheet2!C74,Sheet2!C94))))</f>
        <v>0</v>
      </c>
      <c r="G24" s="167"/>
      <c r="H24" s="167"/>
      <c r="I24" s="167"/>
      <c r="J24" s="167"/>
      <c r="K24" s="167"/>
      <c r="L24" s="196" t="str">
        <f t="shared" si="3"/>
        <v>N/A</v>
      </c>
      <c r="M24" s="174" t="str">
        <f t="shared" si="0"/>
        <v>N/A</v>
      </c>
      <c r="O24" s="158"/>
      <c r="P24" s="162"/>
      <c r="R24" s="198" t="str">
        <f t="shared" si="2"/>
        <v>N/A</v>
      </c>
      <c r="S24" s="174" t="str">
        <f t="shared" si="1"/>
        <v>N/A</v>
      </c>
    </row>
    <row r="25" spans="1:32" ht="48.95" customHeight="1" x14ac:dyDescent="0.25">
      <c r="B25" s="869" t="s">
        <v>118</v>
      </c>
      <c r="C25" s="535">
        <f>IF($G$5=Sheet2!$A$2,Sheet2!A15,IF($G$5=Sheet2!$A$22,Sheet2!A35,IF($G$5=Sheet2!$A$42,Sheet2!A55, IF($G$5=Sheet2!$A$62,Sheet2!A75,Sheet2!A95))))</f>
        <v>0</v>
      </c>
      <c r="D25" s="625" t="s">
        <v>115</v>
      </c>
      <c r="E25" s="542">
        <f>IF($G$5=Sheet2!$A$2,Sheet2!C15,IF($G$5=Sheet2!$A$22,Sheet2!C35,IF($G$5=Sheet2!$A$42,Sheet2!C55, IF($G$5=Sheet2!$A$62,Sheet2!C75,Sheet2!C95))))</f>
        <v>0</v>
      </c>
      <c r="G25" s="195"/>
      <c r="H25" s="167"/>
      <c r="I25" s="167"/>
      <c r="J25" s="167"/>
      <c r="K25" s="626"/>
      <c r="L25" s="196" t="str">
        <f>IF(D25="N/A","N/A",IF(C25=0,"N/A",IF(E25="N/A","N/A",AVERAGE(G25,K25))))</f>
        <v>N/A</v>
      </c>
      <c r="M25" s="174" t="str">
        <f t="shared" si="0"/>
        <v>N/A</v>
      </c>
      <c r="O25" s="158"/>
      <c r="P25" s="160"/>
      <c r="R25" s="198" t="str">
        <f>IF(L25="N/A","N/A",L25-L25*(AVERAGE(O25:P25)/3))</f>
        <v>N/A</v>
      </c>
      <c r="S25" s="174" t="str">
        <f t="shared" si="1"/>
        <v>N/A</v>
      </c>
    </row>
    <row r="26" spans="1:32" ht="58.5" customHeight="1" x14ac:dyDescent="0.25">
      <c r="B26" s="870"/>
      <c r="C26" s="535">
        <f>IF($G$5=Sheet2!$A$2,Sheet2!A16,IF($G$5=Sheet2!$A$22,Sheet2!A36,IF($G$5=Sheet2!$A$42,Sheet2!A56, IF($G$5=Sheet2!$A$62,Sheet2!A76,Sheet2!A96))))</f>
        <v>0</v>
      </c>
      <c r="D26" s="625" t="s">
        <v>115</v>
      </c>
      <c r="E26" s="542">
        <f>IF($G$5=Sheet2!$A$2,Sheet2!C16,IF($G$5=Sheet2!$A$22,Sheet2!C36,IF($G$5=Sheet2!$A$42,Sheet2!C56, IF($G$5=Sheet2!$A$62,Sheet2!C76,Sheet2!C96))))</f>
        <v>0</v>
      </c>
      <c r="G26" s="195"/>
      <c r="H26" s="167"/>
      <c r="I26" s="167"/>
      <c r="J26" s="167"/>
      <c r="K26" s="626"/>
      <c r="L26" s="196" t="str">
        <f t="shared" ref="L26:L27" si="4">IF(D26="N/A","N/A",IF(C26=0,"N/A",IF(E26="N/A","N/A",AVERAGE(G26,K26))))</f>
        <v>N/A</v>
      </c>
      <c r="M26" s="174" t="str">
        <f t="shared" si="0"/>
        <v>N/A</v>
      </c>
      <c r="O26" s="158"/>
      <c r="P26" s="160"/>
      <c r="R26" s="198" t="str">
        <f>IF(L26="N/A","N/A",L26-L26*(AVERAGE(O26:P26)/3))</f>
        <v>N/A</v>
      </c>
      <c r="S26" s="174" t="str">
        <f t="shared" si="1"/>
        <v>N/A</v>
      </c>
    </row>
    <row r="27" spans="1:32" ht="51.95" customHeight="1" x14ac:dyDescent="0.25">
      <c r="B27" s="870"/>
      <c r="C27" s="535">
        <f>IF($G$5=Sheet2!$A$2,Sheet2!A17,IF($G$5=Sheet2!$A$22,Sheet2!A37,IF($G$5=Sheet2!$A$42,Sheet2!A57, IF($G$5=Sheet2!$A$62,Sheet2!A77,Sheet2!A97))))</f>
        <v>0</v>
      </c>
      <c r="D27" s="625" t="s">
        <v>115</v>
      </c>
      <c r="E27" s="542">
        <f>IF($G$5=Sheet2!$A$2,Sheet2!C17,IF($G$5=Sheet2!$A$22,Sheet2!C37,IF($G$5=Sheet2!$A$42,Sheet2!C57, IF($G$5=Sheet2!$A$62,Sheet2!C77,Sheet2!C97))))</f>
        <v>0</v>
      </c>
      <c r="G27" s="195"/>
      <c r="H27" s="167"/>
      <c r="I27" s="167"/>
      <c r="J27" s="167"/>
      <c r="K27" s="626"/>
      <c r="L27" s="196" t="str">
        <f t="shared" si="4"/>
        <v>N/A</v>
      </c>
      <c r="M27" s="174" t="str">
        <f t="shared" si="0"/>
        <v>N/A</v>
      </c>
      <c r="O27" s="158"/>
      <c r="P27" s="162"/>
      <c r="R27" s="198" t="str">
        <f>IF(L27="N/A","N/A",L27-L27*(O27/3))</f>
        <v>N/A</v>
      </c>
      <c r="S27" s="174" t="str">
        <f t="shared" si="1"/>
        <v>N/A</v>
      </c>
    </row>
    <row r="28" spans="1:32" ht="53.45" customHeight="1" x14ac:dyDescent="0.45">
      <c r="B28" s="870"/>
      <c r="C28" s="535">
        <f>IF($G$5=Sheet2!$A$2,Sheet2!A18,IF($G$5=Sheet2!$A$22,Sheet2!A38,IF($G$5=Sheet2!$A$42,Sheet2!A58, IF($G$5=Sheet2!$A$62,Sheet2!A78,Sheet2!A98))))</f>
        <v>0</v>
      </c>
      <c r="D28" s="625" t="s">
        <v>115</v>
      </c>
      <c r="E28" s="542">
        <f>IF($G$5=Sheet2!$A$2,Sheet2!C18,IF($G$5=Sheet2!$A$22,Sheet2!C38,IF($G$5=Sheet2!$A$42,Sheet2!C58, IF($G$5=Sheet2!$A$62,Sheet2!C78,Sheet2!C98))))</f>
        <v>0</v>
      </c>
      <c r="F28" s="185"/>
      <c r="G28" s="195"/>
      <c r="H28" s="159"/>
      <c r="I28" s="167"/>
      <c r="J28" s="159"/>
      <c r="K28" s="167"/>
      <c r="L28" s="196" t="str">
        <f>IF(D28="N/A","N/A",IF(C28=0,"N/A",IF(E28="N/A","N/A",AVERAGE(G28))))</f>
        <v>N/A</v>
      </c>
      <c r="M28" s="174" t="str">
        <f t="shared" si="0"/>
        <v>N/A</v>
      </c>
      <c r="O28" s="158"/>
      <c r="P28" s="417"/>
      <c r="R28" s="198" t="str">
        <f t="shared" ref="R28:R29" si="5">IF(L28="N/A","N/A",L28-L28*(O28/3))</f>
        <v>N/A</v>
      </c>
      <c r="S28" s="174" t="str">
        <f t="shared" si="1"/>
        <v>N/A</v>
      </c>
      <c r="T28" s="189" t="s">
        <v>33</v>
      </c>
    </row>
    <row r="29" spans="1:32" ht="56.1" customHeight="1" x14ac:dyDescent="0.25">
      <c r="B29" s="870"/>
      <c r="C29" s="535">
        <f>IF($G$5=Sheet2!$A$2,Sheet2!A19,IF($G$5=Sheet2!$A$22,Sheet2!A39,IF($G$5=Sheet2!$A$42,Sheet2!A59, IF($G$5=Sheet2!$A$62,Sheet2!A79,Sheet2!A99))))</f>
        <v>0</v>
      </c>
      <c r="D29" s="625" t="s">
        <v>115</v>
      </c>
      <c r="E29" s="542">
        <f>IF($G$5=Sheet2!$A$2,Sheet2!C19,IF($G$5=Sheet2!$A$22,Sheet2!C39,IF($G$5=Sheet2!$A$42,Sheet2!C59, IF($G$5=Sheet2!$A$62,Sheet2!C79,Sheet2!C99))))</f>
        <v>0</v>
      </c>
      <c r="F29" s="172"/>
      <c r="G29" s="195"/>
      <c r="H29" s="167"/>
      <c r="I29" s="167"/>
      <c r="J29" s="167"/>
      <c r="K29" s="167"/>
      <c r="L29" s="196" t="str">
        <f>IF(D29="N/A","N/A",IF(C29=0,"N/A",IF(E29="N/A","N/A",AVERAGE(G29))))</f>
        <v>N/A</v>
      </c>
      <c r="M29" s="174" t="str">
        <f t="shared" si="0"/>
        <v>N/A</v>
      </c>
      <c r="O29" s="158"/>
      <c r="P29" s="417"/>
      <c r="R29" s="198" t="str">
        <f t="shared" si="5"/>
        <v>N/A</v>
      </c>
      <c r="S29" s="174" t="str">
        <f t="shared" si="1"/>
        <v>N/A</v>
      </c>
    </row>
    <row r="30" spans="1:32" ht="50.45" customHeight="1" x14ac:dyDescent="0.25">
      <c r="B30" s="871"/>
      <c r="C30" s="535">
        <f>IF($G$5=Sheet2!$A$2,Sheet2!A20,IF($G$5=Sheet2!$A$22,Sheet2!A40,IF($G$5=Sheet2!$A$42,Sheet2!A60, IF($G$5=Sheet2!$A$62,Sheet2!A80,Sheet2!A100))))</f>
        <v>0</v>
      </c>
      <c r="D30" s="625" t="s">
        <v>115</v>
      </c>
      <c r="E30" s="542">
        <f>IF($G$5=Sheet2!$A$2,Sheet2!C20,IF($G$5=Sheet2!$A$22,Sheet2!C40,IF($G$5=Sheet2!$A$42,Sheet2!C60, IF($G$5=Sheet2!$A$62,Sheet2!C80,Sheet2!C100))))</f>
        <v>0</v>
      </c>
      <c r="F30" s="172"/>
      <c r="G30" s="195"/>
      <c r="H30" s="167"/>
      <c r="I30" s="195"/>
      <c r="J30" s="167"/>
      <c r="K30" s="626"/>
      <c r="L30" s="196" t="str">
        <f>IF(D30="N/A","N/A",IF(C30=0,"N/A",IF(E30="N/A","N/A",AVERAGE(G30,K30,I30))))</f>
        <v>N/A</v>
      </c>
      <c r="M30" s="174" t="str">
        <f t="shared" si="0"/>
        <v>N/A</v>
      </c>
      <c r="O30" s="158"/>
      <c r="P30" s="417"/>
      <c r="R30" s="198" t="str">
        <f t="shared" si="2"/>
        <v>N/A</v>
      </c>
      <c r="S30" s="174" t="str">
        <f t="shared" si="1"/>
        <v>N/A</v>
      </c>
    </row>
    <row r="31" spans="1:32" x14ac:dyDescent="0.25">
      <c r="C31" s="187" t="s">
        <v>355</v>
      </c>
      <c r="D31" s="171"/>
      <c r="E31" s="172"/>
      <c r="F31" s="172"/>
      <c r="G31" s="172"/>
    </row>
  </sheetData>
  <sheetProtection algorithmName="SHA-512" hashValue="VAc65GF/dbnNFssTevo/MFafgscAE3SrdB3pEnFIRIKbtRjYAzmqXgZ6LTNICu6kj0tP0g1nEUwqD/1uJLTEiA==" saltValue="TcGR1nNMXHVzvEu6HU5WZw==" spinCount="100000" sheet="1" selectLockedCells="1"/>
  <mergeCells count="17">
    <mergeCell ref="H5:I5"/>
    <mergeCell ref="B2:E2"/>
    <mergeCell ref="B11:C11"/>
    <mergeCell ref="B22:B24"/>
    <mergeCell ref="B25:B30"/>
    <mergeCell ref="B9:C10"/>
    <mergeCell ref="B12:C12"/>
    <mergeCell ref="A13:A15"/>
    <mergeCell ref="A6:A10"/>
    <mergeCell ref="A11:A12"/>
    <mergeCell ref="B14:B21"/>
    <mergeCell ref="AE8:AF8"/>
    <mergeCell ref="G8:L8"/>
    <mergeCell ref="R8:S8"/>
    <mergeCell ref="U8:Z8"/>
    <mergeCell ref="G9:K9"/>
    <mergeCell ref="O9:P9"/>
  </mergeCells>
  <conditionalFormatting sqref="C13:C30">
    <cfRule type="cellIs" dxfId="76" priority="27" operator="equal">
      <formula>0</formula>
    </cfRule>
  </conditionalFormatting>
  <conditionalFormatting sqref="E13:E30">
    <cfRule type="cellIs" dxfId="75" priority="26" operator="equal">
      <formula>0</formula>
    </cfRule>
  </conditionalFormatting>
  <conditionalFormatting sqref="G13:K13">
    <cfRule type="cellIs" dxfId="74" priority="24" operator="equal">
      <formula>"N/A"</formula>
    </cfRule>
  </conditionalFormatting>
  <conditionalFormatting sqref="K14:K21">
    <cfRule type="cellIs" dxfId="73" priority="5" operator="equal">
      <formula>"N/A"</formula>
    </cfRule>
  </conditionalFormatting>
  <conditionalFormatting sqref="K25:K27">
    <cfRule type="cellIs" dxfId="72" priority="2" operator="equal">
      <formula>"N/A"</formula>
    </cfRule>
  </conditionalFormatting>
  <conditionalFormatting sqref="K30">
    <cfRule type="cellIs" dxfId="71" priority="1" operator="equal">
      <formula>"N/A"</formula>
    </cfRule>
  </conditionalFormatting>
  <conditionalFormatting sqref="L13:L30">
    <cfRule type="cellIs" dxfId="70" priority="28" operator="equal">
      <formula>"N/A"</formula>
    </cfRule>
  </conditionalFormatting>
  <conditionalFormatting sqref="M13:M30">
    <cfRule type="cellIs" dxfId="69" priority="30" operator="equal">
      <formula>"N/A"</formula>
    </cfRule>
    <cfRule type="cellIs" dxfId="68" priority="52" operator="equal">
      <formula>"Bajo"</formula>
    </cfRule>
    <cfRule type="cellIs" dxfId="67" priority="53" operator="equal">
      <formula>"Medio"</formula>
    </cfRule>
    <cfRule type="cellIs" dxfId="66" priority="54" operator="equal">
      <formula>"Alto"</formula>
    </cfRule>
  </conditionalFormatting>
  <conditionalFormatting sqref="O13:P13">
    <cfRule type="cellIs" dxfId="65" priority="22" operator="equal">
      <formula>"N/A"</formula>
    </cfRule>
  </conditionalFormatting>
  <conditionalFormatting sqref="R13:S30">
    <cfRule type="cellIs" dxfId="64" priority="14" operator="equal">
      <formula>"N/A"</formula>
    </cfRule>
    <cfRule type="cellIs" dxfId="63" priority="17" operator="equal">
      <formula>"Alto"</formula>
    </cfRule>
  </conditionalFormatting>
  <conditionalFormatting sqref="S13:S30">
    <cfRule type="cellIs" dxfId="62" priority="15" operator="equal">
      <formula>"Bajo"</formula>
    </cfRule>
    <cfRule type="cellIs" dxfId="61" priority="16" operator="equal">
      <formula>"Medio"</formula>
    </cfRule>
  </conditionalFormatting>
  <conditionalFormatting sqref="AA18:AA20">
    <cfRule type="cellIs" dxfId="60" priority="180" operator="equal">
      <formula>"Bajo"</formula>
    </cfRule>
    <cfRule type="cellIs" dxfId="59" priority="181" operator="equal">
      <formula>"Medio"</formula>
    </cfRule>
    <cfRule type="cellIs" dxfId="58" priority="182" operator="equal">
      <formula>"Alto"</formula>
    </cfRule>
  </conditionalFormatting>
  <conditionalFormatting sqref="AE18:AE20">
    <cfRule type="cellIs" dxfId="57" priority="143" operator="equal">
      <formula>"Medio"</formula>
    </cfRule>
    <cfRule type="cellIs" dxfId="56" priority="144" operator="equal">
      <formula>"Bajo"</formula>
    </cfRule>
  </conditionalFormatting>
  <conditionalFormatting sqref="AE18:AF20">
    <cfRule type="cellIs" dxfId="55" priority="112" operator="equal">
      <formula>"Alto"</formula>
    </cfRule>
  </conditionalFormatting>
  <conditionalFormatting sqref="AF18:AF20">
    <cfRule type="cellIs" dxfId="54" priority="110" operator="equal">
      <formula>"Bajo"</formula>
    </cfRule>
    <cfRule type="cellIs" dxfId="53" priority="111" operator="equal">
      <formula>"Medio"</formula>
    </cfRule>
  </conditionalFormatting>
  <dataValidations count="3">
    <dataValidation type="list" allowBlank="1" showInputMessage="1" showErrorMessage="1" sqref="D13:D30" xr:uid="{24DA707D-8C15-4A73-AD16-65F739C5B91C}">
      <formula1>"Activo, N/A"</formula1>
    </dataValidation>
    <dataValidation type="list" allowBlank="1" showInputMessage="1" showErrorMessage="1" sqref="G13:G23 G25:G30 H13:H15 H20 I13 I16:I18 I20:I21 P25:P26 P13:P15 I30 J13:K16 K17:K21 K25:K27 K30" xr:uid="{792952AD-D7F4-417F-ADC7-7DF77964F965}">
      <formula1>"0,3"</formula1>
    </dataValidation>
    <dataValidation type="list" allowBlank="1" showInputMessage="1" showErrorMessage="1" sqref="O13:O30" xr:uid="{396599FE-A314-40F7-BCD7-D5C8762DBEBB}">
      <formula1>"0,1,2,3"</formula1>
    </dataValidation>
  </dataValidations>
  <pageMargins left="0.7" right="0.7" top="0.75" bottom="0.75" header="0.3" footer="0.3"/>
  <headerFooter>
    <oddHeader>&amp;C&amp;"Calibri"&amp;10&amp;K808080 Corporate Use&amp;1#_x000D_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9F9B4-145A-4A7E-BCB2-43B60631469A}">
  <sheetPr codeName="Sheet12">
    <tabColor theme="0" tint="-0.499984740745262"/>
  </sheetPr>
  <dimension ref="A2:Z88"/>
  <sheetViews>
    <sheetView zoomScale="70" zoomScaleNormal="70" workbookViewId="0"/>
  </sheetViews>
  <sheetFormatPr baseColWidth="10" defaultColWidth="9.140625" defaultRowHeight="15" x14ac:dyDescent="0.25"/>
  <cols>
    <col min="1" max="1" width="41.140625" style="29" customWidth="1"/>
    <col min="2" max="2" width="8.42578125" style="29" customWidth="1"/>
    <col min="3" max="3" width="2.5703125" style="29" customWidth="1"/>
    <col min="4" max="4" width="6.28515625" style="29" customWidth="1"/>
    <col min="5" max="5" width="39.5703125" style="141" customWidth="1"/>
    <col min="6" max="8" width="36.140625" style="29" customWidth="1"/>
    <col min="9" max="9" width="34.5703125" style="29" customWidth="1"/>
    <col min="10" max="10" width="34.140625" style="29" customWidth="1"/>
    <col min="11" max="11" width="32.140625" style="29" customWidth="1"/>
    <col min="12" max="12" width="33.140625" style="29" customWidth="1"/>
    <col min="13" max="15" width="38.140625" style="29" customWidth="1"/>
    <col min="16" max="16" width="23.140625" style="29" customWidth="1"/>
    <col min="17" max="17" width="3.140625" style="29" customWidth="1"/>
    <col min="18" max="20" width="36.5703125" style="29" customWidth="1"/>
    <col min="21" max="21" width="19" style="29" customWidth="1"/>
    <col min="22" max="22" width="2.85546875" style="29" customWidth="1"/>
    <col min="23" max="26" width="19.5703125" style="29" customWidth="1"/>
    <col min="27" max="16384" width="9.140625" style="29"/>
  </cols>
  <sheetData>
    <row r="2" spans="1:12" ht="36.75" customHeight="1" x14ac:dyDescent="0.3">
      <c r="A2" s="30"/>
      <c r="B2" s="30"/>
      <c r="C2" s="30"/>
      <c r="D2" s="91" t="s">
        <v>356</v>
      </c>
      <c r="J2" s="188"/>
      <c r="K2" s="188"/>
      <c r="L2" s="188"/>
    </row>
    <row r="3" spans="1:12" ht="41.45" customHeight="1" thickBot="1" x14ac:dyDescent="0.5">
      <c r="A3" s="30"/>
      <c r="B3" s="30"/>
      <c r="C3" s="30"/>
      <c r="D3" s="199" t="s">
        <v>357</v>
      </c>
      <c r="E3" s="200"/>
      <c r="F3" s="201"/>
      <c r="G3" s="201"/>
      <c r="H3" s="201"/>
      <c r="I3" s="201"/>
      <c r="J3" s="188"/>
      <c r="K3" s="188"/>
      <c r="L3" s="188"/>
    </row>
    <row r="4" spans="1:12" ht="22.5" customHeight="1" thickTop="1" x14ac:dyDescent="0.3">
      <c r="A4" s="30"/>
      <c r="B4" s="30"/>
      <c r="C4" s="30"/>
      <c r="D4" s="1043" t="s">
        <v>120</v>
      </c>
      <c r="E4" s="1043"/>
      <c r="F4" s="1043"/>
      <c r="G4" s="1043"/>
      <c r="H4" s="1043"/>
      <c r="I4" s="1043"/>
      <c r="J4" s="188"/>
      <c r="K4" s="188"/>
      <c r="L4" s="188"/>
    </row>
    <row r="5" spans="1:12" ht="15" customHeight="1" thickBot="1" x14ac:dyDescent="0.35">
      <c r="A5" s="140"/>
      <c r="B5" s="140"/>
      <c r="D5" s="580"/>
      <c r="E5" s="583"/>
      <c r="F5" s="747">
        <f>IFERROR(AVERAGE(F10:F26),0)</f>
        <v>0</v>
      </c>
      <c r="G5" s="750"/>
      <c r="H5" s="750"/>
      <c r="I5" s="750"/>
      <c r="J5" s="275"/>
      <c r="K5" s="188"/>
      <c r="L5" s="188"/>
    </row>
    <row r="6" spans="1:12" ht="30.6" customHeight="1" x14ac:dyDescent="0.3">
      <c r="A6" s="860"/>
      <c r="B6" s="38"/>
      <c r="C6" s="30"/>
      <c r="D6" s="988"/>
      <c r="E6" s="1044" t="s">
        <v>123</v>
      </c>
      <c r="F6" s="587" t="s">
        <v>124</v>
      </c>
      <c r="G6" s="587" t="s">
        <v>125</v>
      </c>
      <c r="H6" s="997" t="s">
        <v>126</v>
      </c>
      <c r="I6" s="1042"/>
      <c r="J6" s="741" t="s">
        <v>358</v>
      </c>
      <c r="K6" s="429"/>
      <c r="L6" s="418"/>
    </row>
    <row r="7" spans="1:12" ht="23.1" customHeight="1" x14ac:dyDescent="0.3">
      <c r="A7" s="860"/>
      <c r="B7" s="38"/>
      <c r="C7" s="30"/>
      <c r="D7" s="897"/>
      <c r="E7" s="1045"/>
      <c r="F7" s="551" t="s">
        <v>14</v>
      </c>
      <c r="G7" s="550" t="s">
        <v>14</v>
      </c>
      <c r="H7" s="552" t="s">
        <v>127</v>
      </c>
      <c r="I7" s="553" t="s">
        <v>112</v>
      </c>
      <c r="J7" s="429"/>
      <c r="K7" s="429"/>
      <c r="L7" s="418"/>
    </row>
    <row r="8" spans="1:12" ht="21.6" customHeight="1" x14ac:dyDescent="0.3">
      <c r="A8" s="149"/>
      <c r="B8" s="149"/>
      <c r="C8" s="36"/>
      <c r="D8" s="230"/>
      <c r="E8" s="231"/>
      <c r="F8" s="232" t="s">
        <v>128</v>
      </c>
      <c r="G8" s="232" t="s">
        <v>129</v>
      </c>
      <c r="H8" s="232" t="s">
        <v>130</v>
      </c>
      <c r="I8" s="232" t="s">
        <v>130</v>
      </c>
      <c r="J8" s="429"/>
      <c r="K8" s="429"/>
      <c r="L8" s="418"/>
    </row>
    <row r="9" spans="1:12" ht="36.6" customHeight="1" x14ac:dyDescent="0.3">
      <c r="A9" s="863"/>
      <c r="B9" s="50"/>
      <c r="C9" s="36"/>
      <c r="D9" s="616"/>
      <c r="E9" s="617" t="str">
        <f>'Wind-Step 2'!C13</f>
        <v>TODOS LOS COMPONENTES - Evaluación simplificada</v>
      </c>
      <c r="F9" s="694" t="e">
        <f>'Wind-Step 2'!R13</f>
        <v>#DIV/0!</v>
      </c>
      <c r="G9" s="729" t="e">
        <f>IF(E9=0,"N/A",MAX('Wind-Step 1'!$V$26,'Wind-Step 1'!$V$14))</f>
        <v>#DIV/0!</v>
      </c>
      <c r="H9" s="730" t="e">
        <f>IF(E9=0,"N/A",IF(F9="N/A","N/A",F9*G9))</f>
        <v>#DIV/0!</v>
      </c>
      <c r="I9" s="634" t="e">
        <f t="shared" ref="I9:I26" si="0">IF(H9="N/A", "N/A", IF(H9&lt;3,"Bajo",IF(H9&gt;6,"Alto", "Medio")))</f>
        <v>#DIV/0!</v>
      </c>
      <c r="J9" s="429"/>
      <c r="K9" s="429"/>
      <c r="L9" s="418"/>
    </row>
    <row r="10" spans="1:12" ht="46.5" customHeight="1" x14ac:dyDescent="0.25">
      <c r="A10" s="863"/>
      <c r="B10" s="50"/>
      <c r="C10" s="50"/>
      <c r="D10" s="864" t="s">
        <v>114</v>
      </c>
      <c r="E10" s="697" cm="1">
        <f t="array" ref="E10:E17">_xlfn._xlws.FILTER('Wind-Step 2'!C14:C21,'Wind-Step 2'!D14:D21="Activo")</f>
        <v>0</v>
      </c>
      <c r="F10" s="694" t="str" cm="1">
        <f t="array" ref="F10:F17">_xlfn._xlws.FILTER('Wind-Step 2'!R14:R21,'Wind-Step 2'!D14:D21="Activo")</f>
        <v>N/A</v>
      </c>
      <c r="G10" s="695" t="str">
        <f>IF(E10=0,"N/A",MAX('Wind-Step 1'!$V$26,'Wind-Step 1'!$V$14))</f>
        <v>N/A</v>
      </c>
      <c r="H10" s="696" t="str">
        <f t="shared" ref="H10:H26" si="1">IF(E10=0,"N/A",IF(F10="N/A","N/A",F10*G10))</f>
        <v>N/A</v>
      </c>
      <c r="I10" s="634" t="str">
        <f t="shared" si="0"/>
        <v>N/A</v>
      </c>
      <c r="J10" s="742" t="e">
        <f>IF(E9="N/A",F5*'Wind-Step 1'!$X$26,'Wind-Step 3'!F9*'Wind-Step 1'!$X$26)</f>
        <v>#DIV/0!</v>
      </c>
      <c r="K10" s="429" t="s">
        <v>359</v>
      </c>
      <c r="L10" s="418"/>
    </row>
    <row r="11" spans="1:12" ht="39.6" customHeight="1" x14ac:dyDescent="0.25">
      <c r="A11" s="50"/>
      <c r="B11" s="50"/>
      <c r="C11" s="50"/>
      <c r="D11" s="864"/>
      <c r="E11" s="698">
        <v>0</v>
      </c>
      <c r="F11" s="694" t="str">
        <v>N/A</v>
      </c>
      <c r="G11" s="695" t="str">
        <f>IF(E11=0,"N/A",MAX('Wind-Step 1'!$V$26,'Wind-Step 1'!$V$14))</f>
        <v>N/A</v>
      </c>
      <c r="H11" s="696" t="str">
        <f t="shared" si="1"/>
        <v>N/A</v>
      </c>
      <c r="I11" s="634" t="str">
        <f t="shared" si="0"/>
        <v>N/A</v>
      </c>
      <c r="J11" s="742" t="e">
        <f>IF(E9="N/A",F28*'Wind-Step 1'!$X$26,F9*'Wind-Step 1'!$X$26)</f>
        <v>#DIV/0!</v>
      </c>
      <c r="K11" s="429" t="s">
        <v>360</v>
      </c>
      <c r="L11" s="418"/>
    </row>
    <row r="12" spans="1:12" ht="47.45" customHeight="1" x14ac:dyDescent="0.25">
      <c r="A12" s="165"/>
      <c r="B12" s="165"/>
      <c r="C12" s="50"/>
      <c r="D12" s="864"/>
      <c r="E12" s="698">
        <v>0</v>
      </c>
      <c r="F12" s="694" t="str">
        <v>N/A</v>
      </c>
      <c r="G12" s="695" t="str">
        <f>IF(E12=0,"N/A",MAX('Wind-Step 1'!$V$26,'Wind-Step 1'!$V$14))</f>
        <v>N/A</v>
      </c>
      <c r="H12" s="696" t="str">
        <f t="shared" si="1"/>
        <v>N/A</v>
      </c>
      <c r="I12" s="634" t="str">
        <f t="shared" si="0"/>
        <v>N/A</v>
      </c>
      <c r="J12" s="429" t="s">
        <v>33</v>
      </c>
      <c r="K12" s="429"/>
      <c r="L12" s="418"/>
    </row>
    <row r="13" spans="1:12" ht="44.1" customHeight="1" x14ac:dyDescent="0.25">
      <c r="A13" s="202"/>
      <c r="B13" s="202"/>
      <c r="C13" s="50"/>
      <c r="D13" s="864"/>
      <c r="E13" s="698">
        <v>0</v>
      </c>
      <c r="F13" s="694" t="str">
        <v>N/A</v>
      </c>
      <c r="G13" s="695" t="str">
        <f>IF(E13=0,"N/A",MAX('Wind-Step 1'!$V$26,'Wind-Step 1'!$V$14))</f>
        <v>N/A</v>
      </c>
      <c r="H13" s="696" t="str">
        <f t="shared" si="1"/>
        <v>N/A</v>
      </c>
      <c r="I13" s="634" t="str">
        <f t="shared" si="0"/>
        <v>N/A</v>
      </c>
      <c r="J13" s="418"/>
      <c r="K13" s="418"/>
      <c r="L13" s="418"/>
    </row>
    <row r="14" spans="1:12" ht="60" customHeight="1" x14ac:dyDescent="0.25">
      <c r="A14" s="203"/>
      <c r="B14" s="203"/>
      <c r="C14" s="53"/>
      <c r="D14" s="864"/>
      <c r="E14" s="699">
        <v>0</v>
      </c>
      <c r="F14" s="694" t="str">
        <v>N/A</v>
      </c>
      <c r="G14" s="695" t="str">
        <f>IF(E14=0,"N/A",MAX('Wind-Step 1'!$V$26,'Wind-Step 1'!$V$14))</f>
        <v>N/A</v>
      </c>
      <c r="H14" s="696" t="str">
        <f t="shared" si="1"/>
        <v>N/A</v>
      </c>
      <c r="I14" s="634" t="str">
        <f t="shared" si="0"/>
        <v>N/A</v>
      </c>
      <c r="J14" s="418"/>
      <c r="K14" s="418"/>
      <c r="L14" s="418"/>
    </row>
    <row r="15" spans="1:12" ht="70.5" customHeight="1" x14ac:dyDescent="0.25">
      <c r="A15" s="204"/>
      <c r="B15" s="204"/>
      <c r="C15" s="53"/>
      <c r="D15" s="864"/>
      <c r="E15" s="666">
        <v>0</v>
      </c>
      <c r="F15" s="694" t="str">
        <v>N/A</v>
      </c>
      <c r="G15" s="695" t="str">
        <f>IF(E15=0,"N/A",MAX('Wind-Step 1'!$V$26,'Wind-Step 1'!$V$14))</f>
        <v>N/A</v>
      </c>
      <c r="H15" s="696" t="str">
        <f t="shared" si="1"/>
        <v>N/A</v>
      </c>
      <c r="I15" s="634" t="str">
        <f t="shared" si="0"/>
        <v>N/A</v>
      </c>
      <c r="J15" s="188"/>
      <c r="K15" s="188"/>
      <c r="L15" s="188"/>
    </row>
    <row r="16" spans="1:12" ht="70.5" customHeight="1" x14ac:dyDescent="0.25">
      <c r="A16" s="204"/>
      <c r="B16" s="204"/>
      <c r="C16" s="53"/>
      <c r="D16" s="864"/>
      <c r="E16" s="666">
        <v>0</v>
      </c>
      <c r="F16" s="694" t="str">
        <v>N/A</v>
      </c>
      <c r="G16" s="695" t="str">
        <f>IF(E16=0,"N/A",MAX('Wind-Step 1'!$V$26,'Wind-Step 1'!$V$14))</f>
        <v>N/A</v>
      </c>
      <c r="H16" s="696" t="str">
        <f t="shared" si="1"/>
        <v>N/A</v>
      </c>
      <c r="I16" s="634" t="str">
        <f t="shared" si="0"/>
        <v>N/A</v>
      </c>
    </row>
    <row r="17" spans="1:12" ht="39.6" customHeight="1" x14ac:dyDescent="0.25">
      <c r="A17" s="203"/>
      <c r="B17" s="203"/>
      <c r="C17" s="205"/>
      <c r="D17" s="864"/>
      <c r="E17" s="535">
        <v>0</v>
      </c>
      <c r="F17" s="694" t="str">
        <v>N/A</v>
      </c>
      <c r="G17" s="695" t="str">
        <f>IF(E17=0,"N/A",MAX('Wind-Step 1'!$V$26,'Wind-Step 1'!$V$14))</f>
        <v>N/A</v>
      </c>
      <c r="H17" s="696" t="str">
        <f t="shared" si="1"/>
        <v>N/A</v>
      </c>
      <c r="I17" s="634" t="str">
        <f t="shared" si="0"/>
        <v>N/A</v>
      </c>
    </row>
    <row r="18" spans="1:12" ht="55.5" customHeight="1" x14ac:dyDescent="0.25">
      <c r="A18" s="206"/>
      <c r="B18" s="206"/>
      <c r="C18" s="66"/>
      <c r="D18" s="866" t="s">
        <v>117</v>
      </c>
      <c r="E18" s="617" cm="1">
        <f t="array" ref="E18:E20">_xlfn._xlws.FILTER('Wind-Step 2'!C22:C24,'Wind-Step 2'!D22:D24="Activo")</f>
        <v>0</v>
      </c>
      <c r="F18" s="694" t="str" cm="1">
        <f t="array" ref="F18:F20">_xlfn._xlws.FILTER('Wind-Step 2'!R22:R24,'Wind-Step 2'!D22:D24="Activo")</f>
        <v>N/A</v>
      </c>
      <c r="G18" s="695" t="str">
        <f>IF(E18=0,"N/A",MAX('Wind-Step 1'!$V$26,'Wind-Step 1'!$V$14))</f>
        <v>N/A</v>
      </c>
      <c r="H18" s="696" t="str">
        <f t="shared" si="1"/>
        <v>N/A</v>
      </c>
      <c r="I18" s="634" t="str">
        <f t="shared" si="0"/>
        <v>N/A</v>
      </c>
    </row>
    <row r="19" spans="1:12" ht="48.95" customHeight="1" x14ac:dyDescent="0.25">
      <c r="A19" s="194"/>
      <c r="B19" s="194"/>
      <c r="C19" s="234"/>
      <c r="D19" s="867"/>
      <c r="E19" s="700">
        <v>0</v>
      </c>
      <c r="F19" s="694" t="str">
        <v>N/A</v>
      </c>
      <c r="G19" s="695" t="str">
        <f>IF(E19=0,"N/A",MAX('Wind-Step 1'!$V$26,'Wind-Step 1'!$V$14))</f>
        <v>N/A</v>
      </c>
      <c r="H19" s="696" t="str">
        <f t="shared" si="1"/>
        <v>N/A</v>
      </c>
      <c r="I19" s="634" t="str">
        <f t="shared" si="0"/>
        <v>N/A</v>
      </c>
    </row>
    <row r="20" spans="1:12" ht="39" customHeight="1" x14ac:dyDescent="0.25">
      <c r="A20" s="194"/>
      <c r="B20" s="194"/>
      <c r="C20" s="208"/>
      <c r="D20" s="867"/>
      <c r="E20" s="617">
        <v>0</v>
      </c>
      <c r="F20" s="694" t="str">
        <v>N/A</v>
      </c>
      <c r="G20" s="695" t="str">
        <f>IF(E20=0,"N/A",MAX('Wind-Step 1'!$V$26,'Wind-Step 1'!$V$14))</f>
        <v>N/A</v>
      </c>
      <c r="H20" s="696" t="str">
        <f t="shared" si="1"/>
        <v>N/A</v>
      </c>
      <c r="I20" s="634" t="str">
        <f t="shared" si="0"/>
        <v>N/A</v>
      </c>
    </row>
    <row r="21" spans="1:12" ht="24.95" customHeight="1" x14ac:dyDescent="0.25">
      <c r="C21" s="209"/>
      <c r="D21" s="908" t="s">
        <v>118</v>
      </c>
      <c r="E21" s="700" cm="1">
        <f t="array" ref="E21:E26">_xlfn._xlws.FILTER('Wind-Step 2'!C25:C30,'Wind-Step 2'!D25:D30="Activo")</f>
        <v>0</v>
      </c>
      <c r="F21" s="694" t="str" cm="1">
        <f t="array" ref="F21:F26">_xlfn._xlws.FILTER('Wind-Step 2'!R25:R30,'Wind-Step 2'!D25:D30="Activo")</f>
        <v>N/A</v>
      </c>
      <c r="G21" s="695" t="str">
        <f>IF(E21=0,"N/A",MAX('Wind-Step 1'!$V$26,'Wind-Step 1'!$V$14))</f>
        <v>N/A</v>
      </c>
      <c r="H21" s="696" t="str">
        <f t="shared" si="1"/>
        <v>N/A</v>
      </c>
      <c r="I21" s="634" t="str">
        <f t="shared" si="0"/>
        <v>N/A</v>
      </c>
    </row>
    <row r="22" spans="1:12" ht="35.450000000000003" customHeight="1" x14ac:dyDescent="0.25">
      <c r="C22" s="209"/>
      <c r="D22" s="908"/>
      <c r="E22" s="700">
        <v>0</v>
      </c>
      <c r="F22" s="694" t="str">
        <v>N/A</v>
      </c>
      <c r="G22" s="695" t="str">
        <f>IF(E22=0,"N/A",MAX('Wind-Step 1'!$V$26,'Wind-Step 1'!$V$14))</f>
        <v>N/A</v>
      </c>
      <c r="H22" s="696" t="str">
        <f t="shared" si="1"/>
        <v>N/A</v>
      </c>
      <c r="I22" s="634" t="str">
        <f t="shared" si="0"/>
        <v>N/A</v>
      </c>
    </row>
    <row r="23" spans="1:12" ht="31.5" customHeight="1" x14ac:dyDescent="0.25">
      <c r="C23" s="209"/>
      <c r="D23" s="908"/>
      <c r="E23" s="700">
        <v>0</v>
      </c>
      <c r="F23" s="694" t="str">
        <v>N/A</v>
      </c>
      <c r="G23" s="695" t="str">
        <f>IF(E23=0,"N/A",MAX('Wind-Step 1'!$V$26,'Wind-Step 1'!$V$14))</f>
        <v>N/A</v>
      </c>
      <c r="H23" s="696" t="str">
        <f t="shared" si="1"/>
        <v>N/A</v>
      </c>
      <c r="I23" s="634" t="str">
        <f t="shared" si="0"/>
        <v>N/A</v>
      </c>
    </row>
    <row r="24" spans="1:12" ht="30.95" customHeight="1" x14ac:dyDescent="0.25">
      <c r="D24" s="908"/>
      <c r="E24" s="700">
        <v>0</v>
      </c>
      <c r="F24" s="694" t="str">
        <v>N/A</v>
      </c>
      <c r="G24" s="695" t="str">
        <f>IF(E24=0,"N/A",MAX('Wind-Step 1'!$V$26,'Wind-Step 1'!$V$14))</f>
        <v>N/A</v>
      </c>
      <c r="H24" s="696" t="str">
        <f t="shared" si="1"/>
        <v>N/A</v>
      </c>
      <c r="I24" s="634" t="str">
        <f t="shared" si="0"/>
        <v>N/A</v>
      </c>
    </row>
    <row r="25" spans="1:12" ht="38.1" customHeight="1" x14ac:dyDescent="0.25">
      <c r="D25" s="908"/>
      <c r="E25" s="701">
        <v>0</v>
      </c>
      <c r="F25" s="694" t="str">
        <v>N/A</v>
      </c>
      <c r="G25" s="695" t="str">
        <f>IF(E25=0,"N/A",MAX('Wind-Step 1'!$V$26,'Wind-Step 1'!$V$14))</f>
        <v>N/A</v>
      </c>
      <c r="H25" s="696" t="str">
        <f t="shared" si="1"/>
        <v>N/A</v>
      </c>
      <c r="I25" s="634" t="str">
        <f t="shared" si="0"/>
        <v>N/A</v>
      </c>
      <c r="L25" s="103"/>
    </row>
    <row r="26" spans="1:12" ht="81.75" customHeight="1" x14ac:dyDescent="0.25">
      <c r="C26" s="205"/>
      <c r="D26" s="869"/>
      <c r="E26" s="701">
        <v>0</v>
      </c>
      <c r="F26" s="694" t="str">
        <v>N/A</v>
      </c>
      <c r="G26" s="695" t="str">
        <f>IF(E26=0,"N/A",MAX('Wind-Step 1'!$V$26,'Wind-Step 1'!$V$14))</f>
        <v>N/A</v>
      </c>
      <c r="H26" s="696" t="str">
        <f t="shared" si="1"/>
        <v>N/A</v>
      </c>
      <c r="I26" s="634" t="str">
        <f t="shared" si="0"/>
        <v>N/A</v>
      </c>
      <c r="L26" s="103"/>
    </row>
    <row r="27" spans="1:12" ht="29.45" customHeight="1" x14ac:dyDescent="0.25">
      <c r="A27" s="52"/>
      <c r="B27" s="52"/>
      <c r="C27" s="234"/>
      <c r="D27" s="630"/>
      <c r="E27" s="611"/>
      <c r="F27" s="612"/>
      <c r="G27" s="745"/>
      <c r="H27" s="746"/>
      <c r="I27" s="746"/>
      <c r="J27" s="736"/>
      <c r="K27" s="755"/>
      <c r="L27" s="756"/>
    </row>
    <row r="28" spans="1:12" s="736" customFormat="1" ht="24.6" customHeight="1" x14ac:dyDescent="0.25">
      <c r="A28" s="753"/>
      <c r="B28" s="753"/>
      <c r="C28" s="754"/>
      <c r="D28" s="896"/>
      <c r="E28" s="611"/>
      <c r="F28" s="747"/>
      <c r="G28" s="745"/>
      <c r="H28" s="429"/>
      <c r="I28" s="746"/>
      <c r="K28" s="755"/>
      <c r="L28" s="756"/>
    </row>
    <row r="29" spans="1:12" s="736" customFormat="1" ht="18.600000000000001" customHeight="1" x14ac:dyDescent="0.25">
      <c r="A29" s="757"/>
      <c r="B29" s="757"/>
      <c r="C29" s="754"/>
      <c r="D29" s="896"/>
      <c r="E29" s="611"/>
      <c r="F29" s="612"/>
      <c r="G29" s="745"/>
      <c r="H29" s="746" t="e">
        <f>IF(E9="N/A",MAX(H10:H17,H21:H26),H9)</f>
        <v>#DIV/0!</v>
      </c>
      <c r="I29" s="746"/>
      <c r="K29" s="755"/>
      <c r="L29" s="756"/>
    </row>
    <row r="30" spans="1:12" s="736" customFormat="1" ht="36.6" customHeight="1" x14ac:dyDescent="0.25">
      <c r="D30" s="896"/>
      <c r="E30" s="611"/>
      <c r="F30" s="612"/>
      <c r="G30" s="745"/>
      <c r="H30" s="746" t="str">
        <f>IF(E9="N/A",MAX(H18:H20),"N/A")</f>
        <v>N/A</v>
      </c>
      <c r="I30" s="746"/>
      <c r="K30" s="755"/>
      <c r="L30" s="756"/>
    </row>
    <row r="31" spans="1:12" ht="38.1" customHeight="1" x14ac:dyDescent="0.25">
      <c r="D31" s="896"/>
      <c r="E31" s="614"/>
      <c r="F31" s="615"/>
      <c r="G31" s="745"/>
      <c r="H31" s="746"/>
      <c r="I31" s="752"/>
      <c r="J31" s="736"/>
      <c r="K31" s="755"/>
      <c r="L31" s="756"/>
    </row>
    <row r="32" spans="1:12" x14ac:dyDescent="0.25">
      <c r="C32" s="235"/>
      <c r="E32" s="758"/>
      <c r="F32" s="736"/>
      <c r="G32" s="736"/>
      <c r="H32" s="736"/>
      <c r="I32" s="736"/>
      <c r="J32" s="736"/>
      <c r="K32" s="736"/>
      <c r="L32" s="736"/>
    </row>
    <row r="33" spans="1:26" ht="16.5" x14ac:dyDescent="0.25">
      <c r="C33" s="236"/>
      <c r="D33" s="217"/>
    </row>
    <row r="34" spans="1:26" ht="14.45" customHeight="1" x14ac:dyDescent="0.25">
      <c r="C34" s="64"/>
      <c r="D34" s="802"/>
      <c r="E34" s="802"/>
      <c r="F34" s="802"/>
      <c r="G34" s="802"/>
      <c r="H34" s="802"/>
      <c r="I34" s="802"/>
      <c r="K34" s="802"/>
      <c r="L34" s="802"/>
      <c r="M34" s="802"/>
      <c r="N34" s="802"/>
      <c r="O34" s="802"/>
      <c r="P34" s="802"/>
      <c r="R34" s="882"/>
      <c r="S34" s="882"/>
      <c r="T34" s="882"/>
      <c r="U34" s="882"/>
      <c r="V34" s="136"/>
      <c r="W34" s="882"/>
      <c r="X34" s="882"/>
      <c r="Y34" s="882"/>
      <c r="Z34" s="882"/>
    </row>
    <row r="35" spans="1:26" ht="42" customHeight="1" x14ac:dyDescent="0.25">
      <c r="C35" s="64"/>
      <c r="J35" s="218"/>
      <c r="K35" s="218"/>
      <c r="L35" s="95"/>
      <c r="M35" s="95"/>
      <c r="N35" s="95"/>
      <c r="O35" s="95"/>
      <c r="P35" s="147"/>
      <c r="R35" s="95"/>
      <c r="S35" s="95"/>
      <c r="T35" s="95"/>
      <c r="W35" s="58"/>
      <c r="X35" s="58"/>
      <c r="Y35" s="58"/>
      <c r="Z35" s="58"/>
    </row>
    <row r="36" spans="1:26" ht="66.95" customHeight="1" x14ac:dyDescent="0.25">
      <c r="C36" s="64"/>
      <c r="D36" s="217"/>
      <c r="E36" s="29"/>
      <c r="K36" s="52"/>
      <c r="L36" s="149"/>
      <c r="M36" s="149"/>
      <c r="N36" s="149"/>
      <c r="O36" s="49"/>
      <c r="P36" s="219"/>
      <c r="R36" s="49"/>
      <c r="S36" s="49"/>
      <c r="T36" s="149"/>
      <c r="U36" s="219"/>
      <c r="V36" s="149"/>
      <c r="W36" s="220"/>
      <c r="X36" s="220"/>
      <c r="Y36" s="220"/>
      <c r="Z36" s="220"/>
    </row>
    <row r="37" spans="1:26" ht="21.95" customHeight="1" x14ac:dyDescent="0.25">
      <c r="C37" s="64"/>
      <c r="D37" s="883"/>
      <c r="E37" s="884"/>
      <c r="F37" s="119"/>
      <c r="G37" s="119"/>
      <c r="H37" s="119"/>
      <c r="I37" s="119"/>
      <c r="K37" s="885"/>
      <c r="L37" s="221"/>
      <c r="M37" s="221"/>
      <c r="N37" s="221"/>
      <c r="O37" s="221"/>
      <c r="P37" s="153"/>
      <c r="R37" s="221"/>
      <c r="S37" s="221"/>
      <c r="T37" s="221"/>
      <c r="U37" s="153"/>
      <c r="V37" s="153"/>
      <c r="W37" s="153"/>
      <c r="X37" s="153"/>
      <c r="Y37" s="153"/>
      <c r="Z37" s="153"/>
    </row>
    <row r="38" spans="1:26" ht="21.95" customHeight="1" x14ac:dyDescent="0.25">
      <c r="C38" s="64"/>
      <c r="D38" s="883"/>
      <c r="E38" s="884"/>
      <c r="F38" s="222"/>
      <c r="G38" s="222"/>
      <c r="H38" s="222"/>
      <c r="I38" s="222"/>
      <c r="K38" s="885"/>
      <c r="L38" s="223"/>
      <c r="M38" s="223"/>
      <c r="N38" s="223"/>
      <c r="O38" s="223"/>
      <c r="P38" s="223"/>
      <c r="R38" s="103"/>
      <c r="S38" s="103"/>
      <c r="T38" s="103"/>
      <c r="U38" s="111"/>
      <c r="V38" s="153"/>
      <c r="W38" s="111"/>
      <c r="X38" s="103"/>
      <c r="Y38" s="223"/>
      <c r="Z38" s="103"/>
    </row>
    <row r="39" spans="1:26" ht="26.1" customHeight="1" x14ac:dyDescent="0.25">
      <c r="C39" s="64"/>
      <c r="D39" s="188"/>
      <c r="E39" s="170"/>
      <c r="F39" s="224"/>
      <c r="G39" s="224"/>
      <c r="H39" s="224"/>
      <c r="I39" s="224"/>
      <c r="K39" s="885"/>
      <c r="L39" s="103"/>
      <c r="M39" s="103"/>
      <c r="N39" s="103"/>
      <c r="O39" s="103"/>
      <c r="P39" s="103"/>
      <c r="Q39" s="136"/>
      <c r="V39" s="136"/>
      <c r="W39" s="111"/>
      <c r="X39" s="103"/>
      <c r="Y39" s="111"/>
      <c r="Z39" s="103"/>
    </row>
    <row r="40" spans="1:26" ht="21.6" customHeight="1" x14ac:dyDescent="0.25">
      <c r="C40" s="64"/>
      <c r="D40" s="188"/>
      <c r="E40" s="225"/>
      <c r="F40" s="226"/>
      <c r="G40" s="226"/>
      <c r="H40" s="103"/>
      <c r="I40" s="226"/>
      <c r="K40" s="83"/>
      <c r="L40" s="103"/>
      <c r="M40" s="103"/>
      <c r="N40" s="103"/>
      <c r="O40" s="103"/>
      <c r="P40" s="103"/>
      <c r="Q40" s="136"/>
      <c r="R40" s="136"/>
      <c r="S40" s="136"/>
      <c r="T40" s="136"/>
      <c r="U40" s="136"/>
      <c r="V40" s="136"/>
      <c r="W40" s="111"/>
      <c r="X40" s="103"/>
      <c r="Y40" s="111"/>
      <c r="Z40" s="103"/>
    </row>
    <row r="41" spans="1:26" ht="18" customHeight="1" x14ac:dyDescent="0.25">
      <c r="A41" s="886"/>
      <c r="B41" s="227"/>
      <c r="D41" s="887"/>
      <c r="E41" s="212"/>
      <c r="F41" s="103"/>
      <c r="G41" s="103"/>
      <c r="H41" s="103"/>
      <c r="I41" s="103"/>
      <c r="K41" s="83"/>
      <c r="L41" s="103"/>
      <c r="M41" s="103"/>
      <c r="N41" s="103"/>
      <c r="O41" s="103"/>
      <c r="P41" s="103"/>
      <c r="Q41" s="136"/>
      <c r="R41" s="136"/>
      <c r="S41" s="136"/>
      <c r="T41" s="136"/>
      <c r="U41" s="136"/>
      <c r="V41" s="136"/>
      <c r="W41" s="103"/>
      <c r="X41" s="103"/>
      <c r="Y41" s="103"/>
      <c r="Z41" s="103"/>
    </row>
    <row r="42" spans="1:26" x14ac:dyDescent="0.25">
      <c r="A42" s="886"/>
      <c r="B42" s="227"/>
      <c r="D42" s="888"/>
      <c r="E42" s="212"/>
      <c r="F42" s="103"/>
      <c r="G42" s="103"/>
      <c r="H42" s="103"/>
      <c r="I42" s="103"/>
      <c r="L42" s="103"/>
      <c r="M42" s="103"/>
      <c r="N42" s="103"/>
      <c r="O42" s="103"/>
      <c r="P42" s="103"/>
      <c r="Q42" s="136"/>
      <c r="R42" s="103"/>
      <c r="S42" s="103"/>
      <c r="T42" s="103"/>
      <c r="U42" s="111"/>
      <c r="V42" s="215"/>
      <c r="W42" s="103"/>
      <c r="X42" s="103"/>
      <c r="Y42" s="103"/>
      <c r="Z42" s="103"/>
    </row>
    <row r="43" spans="1:26" x14ac:dyDescent="0.25">
      <c r="D43" s="888"/>
      <c r="E43" s="228"/>
      <c r="F43" s="103"/>
      <c r="G43" s="103"/>
      <c r="H43" s="103"/>
      <c r="I43" s="103"/>
      <c r="L43" s="103"/>
      <c r="M43" s="103"/>
      <c r="N43" s="103"/>
      <c r="O43" s="103"/>
      <c r="P43" s="103"/>
      <c r="Q43" s="136"/>
      <c r="R43" s="103"/>
      <c r="S43" s="103"/>
      <c r="T43" s="103"/>
      <c r="U43" s="111"/>
      <c r="V43" s="215"/>
      <c r="W43" s="103"/>
      <c r="X43" s="103"/>
      <c r="Y43" s="103"/>
      <c r="Z43" s="103"/>
    </row>
    <row r="44" spans="1:26" x14ac:dyDescent="0.25">
      <c r="D44" s="888"/>
      <c r="E44" s="212"/>
      <c r="F44" s="103"/>
      <c r="G44" s="103"/>
      <c r="H44" s="103"/>
      <c r="I44" s="103"/>
      <c r="L44" s="103"/>
      <c r="M44" s="103"/>
      <c r="N44" s="103"/>
      <c r="O44" s="103"/>
      <c r="P44" s="103"/>
      <c r="Q44" s="136"/>
      <c r="R44" s="103"/>
      <c r="S44" s="103"/>
      <c r="T44" s="103"/>
      <c r="U44" s="111"/>
      <c r="V44" s="103"/>
      <c r="W44" s="103"/>
      <c r="X44" s="103"/>
      <c r="Y44" s="103"/>
      <c r="Z44" s="103"/>
    </row>
    <row r="45" spans="1:26" x14ac:dyDescent="0.25">
      <c r="D45" s="888"/>
      <c r="E45" s="212"/>
      <c r="F45" s="103"/>
      <c r="G45" s="103"/>
      <c r="H45" s="103"/>
      <c r="I45" s="103"/>
      <c r="L45" s="103"/>
      <c r="M45" s="103"/>
      <c r="N45" s="103"/>
      <c r="O45" s="103"/>
      <c r="P45" s="103"/>
      <c r="Q45" s="136"/>
      <c r="R45" s="103"/>
      <c r="S45" s="103"/>
      <c r="T45" s="103"/>
      <c r="U45" s="111"/>
      <c r="V45" s="215"/>
      <c r="W45" s="103"/>
      <c r="X45" s="103"/>
      <c r="Y45" s="103"/>
      <c r="Z45" s="103"/>
    </row>
    <row r="46" spans="1:26" x14ac:dyDescent="0.25">
      <c r="D46" s="887"/>
      <c r="E46" s="212"/>
      <c r="F46" s="103"/>
      <c r="G46" s="103"/>
      <c r="H46" s="103"/>
      <c r="I46" s="103"/>
      <c r="L46" s="103"/>
      <c r="M46" s="103"/>
      <c r="N46" s="103"/>
      <c r="O46" s="103"/>
      <c r="P46" s="103"/>
      <c r="Q46" s="136"/>
      <c r="R46" s="103"/>
      <c r="S46" s="103"/>
      <c r="T46" s="103"/>
      <c r="U46" s="111"/>
      <c r="V46" s="215"/>
      <c r="W46" s="103"/>
      <c r="X46" s="103"/>
      <c r="Y46" s="103"/>
      <c r="Z46" s="103"/>
    </row>
    <row r="47" spans="1:26" x14ac:dyDescent="0.25">
      <c r="D47" s="888"/>
      <c r="E47" s="212"/>
      <c r="F47" s="103"/>
      <c r="G47" s="103"/>
      <c r="H47" s="103"/>
      <c r="I47" s="103"/>
      <c r="L47" s="103"/>
      <c r="M47" s="103"/>
      <c r="N47" s="103"/>
      <c r="O47" s="103"/>
      <c r="P47" s="103"/>
      <c r="Q47" s="136"/>
      <c r="R47" s="103"/>
      <c r="S47" s="103"/>
      <c r="T47" s="103"/>
      <c r="U47" s="111"/>
      <c r="V47" s="215"/>
      <c r="W47" s="103"/>
      <c r="X47" s="103"/>
      <c r="Y47" s="103"/>
      <c r="Z47" s="103"/>
    </row>
    <row r="48" spans="1:26" x14ac:dyDescent="0.25">
      <c r="D48" s="888"/>
      <c r="E48" s="212"/>
      <c r="F48" s="103"/>
      <c r="G48" s="103"/>
      <c r="H48" s="103"/>
      <c r="I48" s="103"/>
      <c r="L48" s="103"/>
      <c r="M48" s="103"/>
      <c r="N48" s="103"/>
      <c r="O48" s="103"/>
      <c r="P48" s="103"/>
      <c r="Q48" s="136"/>
      <c r="R48" s="103"/>
      <c r="S48" s="103"/>
      <c r="T48" s="103"/>
      <c r="U48" s="111"/>
      <c r="V48" s="215"/>
      <c r="W48" s="103"/>
      <c r="X48" s="103"/>
      <c r="Y48" s="103"/>
      <c r="Z48" s="103"/>
    </row>
    <row r="49" spans="4:26" x14ac:dyDescent="0.25">
      <c r="D49" s="891"/>
      <c r="E49" s="212"/>
      <c r="F49" s="103"/>
      <c r="G49" s="103"/>
      <c r="H49" s="103"/>
      <c r="I49" s="103"/>
      <c r="L49" s="103"/>
      <c r="M49" s="103"/>
      <c r="N49" s="103"/>
      <c r="O49" s="103"/>
      <c r="P49" s="103"/>
      <c r="Q49" s="136"/>
      <c r="R49" s="103"/>
      <c r="S49" s="103"/>
      <c r="T49" s="103"/>
      <c r="U49" s="111"/>
      <c r="V49" s="215"/>
      <c r="W49" s="103"/>
      <c r="X49" s="103"/>
      <c r="Y49" s="103"/>
      <c r="Z49" s="103"/>
    </row>
    <row r="50" spans="4:26" x14ac:dyDescent="0.25">
      <c r="D50" s="891"/>
      <c r="E50" s="212"/>
      <c r="F50" s="103"/>
      <c r="G50" s="103"/>
      <c r="H50" s="103"/>
      <c r="I50" s="103"/>
      <c r="L50" s="103"/>
      <c r="M50" s="103"/>
      <c r="N50" s="103"/>
      <c r="O50" s="103"/>
      <c r="P50" s="103"/>
      <c r="Q50" s="136"/>
      <c r="R50" s="103"/>
      <c r="S50" s="103"/>
      <c r="T50" s="103"/>
      <c r="U50" s="111"/>
      <c r="V50" s="215"/>
      <c r="W50" s="103"/>
      <c r="X50" s="103"/>
      <c r="Y50" s="103"/>
      <c r="Z50" s="103"/>
    </row>
    <row r="51" spans="4:26" x14ac:dyDescent="0.25">
      <c r="D51" s="892"/>
      <c r="E51" s="211"/>
      <c r="F51" s="103"/>
      <c r="G51" s="103"/>
      <c r="H51" s="103"/>
      <c r="I51" s="103"/>
      <c r="L51" s="103"/>
      <c r="M51" s="103"/>
      <c r="N51" s="103"/>
      <c r="O51" s="103"/>
      <c r="P51" s="103"/>
      <c r="Q51" s="136"/>
      <c r="R51" s="103"/>
      <c r="S51" s="103"/>
      <c r="T51" s="103"/>
      <c r="U51" s="111"/>
      <c r="V51" s="215"/>
      <c r="W51" s="103"/>
      <c r="X51" s="103"/>
      <c r="Y51" s="103"/>
      <c r="Z51" s="103"/>
    </row>
    <row r="52" spans="4:26" x14ac:dyDescent="0.25">
      <c r="D52" s="890"/>
      <c r="E52" s="211"/>
      <c r="F52" s="103"/>
      <c r="G52" s="103"/>
      <c r="H52" s="103"/>
      <c r="I52" s="103"/>
      <c r="L52" s="103"/>
      <c r="M52" s="103"/>
      <c r="N52" s="103"/>
      <c r="O52" s="103"/>
      <c r="P52" s="103"/>
      <c r="Q52" s="136"/>
      <c r="R52" s="103"/>
      <c r="S52" s="103"/>
      <c r="T52" s="103"/>
      <c r="U52" s="111"/>
      <c r="V52" s="215"/>
      <c r="W52" s="103"/>
      <c r="X52" s="103"/>
      <c r="Y52" s="103"/>
      <c r="Z52" s="103"/>
    </row>
    <row r="53" spans="4:26" x14ac:dyDescent="0.25">
      <c r="D53" s="890"/>
      <c r="E53" s="228"/>
      <c r="F53" s="103"/>
      <c r="G53" s="103"/>
      <c r="H53" s="103"/>
      <c r="I53" s="103"/>
      <c r="L53" s="103"/>
      <c r="M53" s="103"/>
      <c r="N53" s="103"/>
      <c r="O53" s="103"/>
      <c r="P53" s="103"/>
      <c r="Q53" s="136"/>
      <c r="R53" s="103"/>
      <c r="S53" s="103"/>
      <c r="T53" s="103"/>
      <c r="U53" s="111"/>
      <c r="V53" s="215"/>
      <c r="W53" s="103"/>
      <c r="X53" s="103"/>
      <c r="Y53" s="103"/>
      <c r="Z53" s="103"/>
    </row>
    <row r="54" spans="4:26" x14ac:dyDescent="0.25">
      <c r="D54" s="890"/>
      <c r="E54" s="212"/>
      <c r="F54" s="103"/>
      <c r="G54" s="103"/>
      <c r="H54" s="103"/>
      <c r="I54" s="103"/>
      <c r="L54" s="103"/>
      <c r="M54" s="103"/>
      <c r="N54" s="103"/>
      <c r="O54" s="103"/>
      <c r="P54" s="103"/>
      <c r="Q54" s="136"/>
      <c r="R54" s="103"/>
      <c r="S54" s="103"/>
      <c r="T54" s="103"/>
      <c r="U54" s="111"/>
      <c r="V54" s="215"/>
      <c r="W54" s="103"/>
      <c r="X54" s="103"/>
      <c r="Y54" s="103"/>
      <c r="Z54" s="103"/>
    </row>
    <row r="55" spans="4:26" x14ac:dyDescent="0.25">
      <c r="D55" s="890"/>
      <c r="E55" s="211"/>
      <c r="F55" s="103"/>
      <c r="G55" s="103"/>
      <c r="H55" s="103"/>
      <c r="I55" s="103"/>
      <c r="L55" s="103"/>
      <c r="M55" s="103"/>
      <c r="N55" s="103"/>
      <c r="O55" s="103"/>
      <c r="P55" s="103"/>
      <c r="Q55" s="136"/>
      <c r="R55" s="103"/>
      <c r="S55" s="103"/>
      <c r="T55" s="103"/>
      <c r="U55" s="111"/>
      <c r="V55" s="215"/>
      <c r="W55" s="103"/>
      <c r="X55" s="103"/>
      <c r="Y55" s="103"/>
      <c r="Z55" s="103"/>
    </row>
    <row r="56" spans="4:26" ht="30.6" customHeight="1" x14ac:dyDescent="0.25">
      <c r="D56" s="890"/>
      <c r="E56" s="212"/>
      <c r="F56" s="103"/>
      <c r="G56" s="103"/>
      <c r="H56" s="103"/>
      <c r="I56" s="103"/>
      <c r="L56" s="103"/>
      <c r="M56" s="103"/>
      <c r="N56" s="103"/>
      <c r="O56" s="103"/>
      <c r="P56" s="103"/>
      <c r="Q56" s="136"/>
      <c r="R56" s="103"/>
      <c r="S56" s="103"/>
      <c r="T56" s="103"/>
      <c r="U56" s="111"/>
      <c r="V56" s="215"/>
      <c r="W56" s="103"/>
      <c r="X56" s="103"/>
      <c r="Y56" s="103"/>
      <c r="Z56" s="103"/>
    </row>
    <row r="57" spans="4:26" ht="23.45" customHeight="1" x14ac:dyDescent="0.25">
      <c r="D57" s="890"/>
      <c r="E57" s="211"/>
      <c r="F57" s="103"/>
      <c r="G57" s="103"/>
      <c r="H57" s="103"/>
      <c r="I57" s="103"/>
      <c r="L57" s="103"/>
      <c r="M57" s="103"/>
      <c r="N57" s="103"/>
      <c r="O57" s="103"/>
      <c r="P57" s="103"/>
      <c r="Q57" s="136"/>
      <c r="R57" s="103"/>
      <c r="S57" s="103"/>
      <c r="T57" s="103"/>
      <c r="U57" s="111"/>
      <c r="V57" s="215"/>
      <c r="W57" s="103"/>
      <c r="X57" s="103"/>
      <c r="Y57" s="103"/>
      <c r="Z57" s="103"/>
    </row>
    <row r="58" spans="4:26" x14ac:dyDescent="0.25">
      <c r="D58" s="893"/>
      <c r="E58" s="212"/>
      <c r="F58" s="103"/>
      <c r="G58" s="103"/>
      <c r="H58" s="103"/>
      <c r="I58" s="103"/>
      <c r="L58" s="103"/>
      <c r="M58" s="103"/>
      <c r="N58" s="103"/>
      <c r="O58" s="103"/>
      <c r="P58" s="103"/>
      <c r="Q58" s="136"/>
      <c r="R58" s="103"/>
      <c r="S58" s="103"/>
      <c r="T58" s="103"/>
      <c r="U58" s="111"/>
      <c r="V58" s="215"/>
      <c r="W58" s="103"/>
      <c r="X58" s="103"/>
      <c r="Y58" s="103"/>
      <c r="Z58" s="103"/>
    </row>
    <row r="59" spans="4:26" ht="36.6" customHeight="1" x14ac:dyDescent="0.25">
      <c r="D59" s="893"/>
      <c r="E59" s="212"/>
      <c r="F59" s="103"/>
      <c r="G59" s="103"/>
      <c r="H59" s="103"/>
      <c r="I59" s="103"/>
      <c r="L59" s="215"/>
      <c r="M59" s="215"/>
      <c r="N59" s="215"/>
      <c r="O59" s="215"/>
      <c r="P59" s="215"/>
      <c r="Q59" s="136"/>
      <c r="R59" s="103"/>
      <c r="S59" s="103"/>
      <c r="T59" s="103"/>
      <c r="U59" s="111"/>
      <c r="V59" s="215"/>
      <c r="W59" s="215"/>
      <c r="X59" s="215"/>
      <c r="Y59" s="215"/>
      <c r="Z59" s="215"/>
    </row>
    <row r="60" spans="4:26" x14ac:dyDescent="0.25">
      <c r="D60" s="890"/>
      <c r="E60" s="212"/>
      <c r="F60" s="103"/>
      <c r="G60" s="103"/>
      <c r="H60" s="103"/>
      <c r="I60" s="103"/>
      <c r="R60" s="894"/>
      <c r="S60" s="894"/>
      <c r="T60" s="229"/>
      <c r="U60" s="895"/>
      <c r="V60" s="218"/>
    </row>
    <row r="61" spans="4:26" x14ac:dyDescent="0.25">
      <c r="D61" s="890"/>
      <c r="E61" s="214"/>
      <c r="F61" s="103"/>
      <c r="G61" s="103"/>
      <c r="H61" s="103"/>
      <c r="I61" s="103"/>
      <c r="L61" s="218"/>
      <c r="M61" s="218"/>
      <c r="N61" s="218"/>
      <c r="O61" s="218"/>
      <c r="P61" s="215"/>
      <c r="R61" s="894"/>
      <c r="S61" s="894"/>
      <c r="T61" s="229"/>
      <c r="U61" s="895"/>
      <c r="V61" s="218"/>
      <c r="W61" s="218"/>
      <c r="X61" s="218"/>
      <c r="Y61" s="218"/>
      <c r="Z61" s="218"/>
    </row>
    <row r="62" spans="4:26" x14ac:dyDescent="0.25">
      <c r="D62" s="210"/>
      <c r="E62" s="214"/>
      <c r="F62" s="215"/>
      <c r="G62" s="215"/>
      <c r="H62" s="215"/>
      <c r="I62" s="215"/>
      <c r="L62" s="52"/>
      <c r="M62" s="52"/>
      <c r="N62" s="52"/>
    </row>
    <row r="63" spans="4:26" ht="13.5" customHeight="1" x14ac:dyDescent="0.25">
      <c r="D63" s="883"/>
      <c r="E63" s="884"/>
      <c r="F63" s="119"/>
      <c r="G63" s="119"/>
      <c r="H63" s="119"/>
      <c r="I63" s="119"/>
      <c r="K63" s="885"/>
    </row>
    <row r="64" spans="4:26" ht="0.6" customHeight="1" x14ac:dyDescent="0.25">
      <c r="D64" s="883"/>
      <c r="E64" s="884"/>
      <c r="F64" s="222"/>
      <c r="G64" s="222"/>
      <c r="H64" s="222"/>
      <c r="I64" s="222"/>
      <c r="K64" s="885"/>
    </row>
    <row r="65" spans="4:11" ht="14.45" customHeight="1" x14ac:dyDescent="0.25">
      <c r="D65" s="188"/>
      <c r="E65" s="170"/>
      <c r="F65" s="224"/>
      <c r="G65" s="224"/>
      <c r="H65" s="224"/>
      <c r="I65" s="224"/>
      <c r="K65" s="885"/>
    </row>
    <row r="66" spans="4:11" x14ac:dyDescent="0.25">
      <c r="D66" s="188"/>
      <c r="E66" s="225"/>
      <c r="F66" s="226"/>
      <c r="G66" s="226"/>
      <c r="H66" s="103"/>
      <c r="I66" s="226"/>
      <c r="K66" s="83"/>
    </row>
    <row r="67" spans="4:11" x14ac:dyDescent="0.25">
      <c r="D67" s="887"/>
      <c r="E67" s="212"/>
      <c r="F67" s="103"/>
      <c r="G67" s="103"/>
      <c r="H67" s="103"/>
      <c r="I67" s="103"/>
      <c r="K67" s="83"/>
    </row>
    <row r="68" spans="4:11" x14ac:dyDescent="0.25">
      <c r="D68" s="888"/>
      <c r="E68" s="212"/>
      <c r="F68" s="103"/>
      <c r="G68" s="103"/>
      <c r="H68" s="103"/>
      <c r="I68" s="103"/>
    </row>
    <row r="69" spans="4:11" x14ac:dyDescent="0.25">
      <c r="D69" s="888"/>
      <c r="E69" s="228"/>
      <c r="F69" s="103"/>
      <c r="G69" s="103"/>
      <c r="H69" s="103"/>
      <c r="I69" s="103"/>
    </row>
    <row r="70" spans="4:11" x14ac:dyDescent="0.25">
      <c r="D70" s="888"/>
      <c r="E70" s="212"/>
      <c r="F70" s="103"/>
      <c r="G70" s="103"/>
      <c r="H70" s="103"/>
      <c r="I70" s="103"/>
    </row>
    <row r="71" spans="4:11" x14ac:dyDescent="0.25">
      <c r="D71" s="888"/>
      <c r="E71" s="212"/>
      <c r="F71" s="103"/>
      <c r="G71" s="103"/>
      <c r="H71" s="103"/>
      <c r="I71" s="103"/>
    </row>
    <row r="72" spans="4:11" x14ac:dyDescent="0.25">
      <c r="D72" s="887"/>
      <c r="E72" s="212"/>
      <c r="F72" s="103"/>
      <c r="G72" s="103"/>
      <c r="H72" s="103"/>
      <c r="I72" s="103"/>
    </row>
    <row r="73" spans="4:11" x14ac:dyDescent="0.25">
      <c r="D73" s="888"/>
      <c r="E73" s="212"/>
      <c r="F73" s="103"/>
      <c r="G73" s="103"/>
      <c r="H73" s="103"/>
      <c r="I73" s="103"/>
    </row>
    <row r="74" spans="4:11" x14ac:dyDescent="0.25">
      <c r="D74" s="888"/>
      <c r="E74" s="212"/>
      <c r="F74" s="103"/>
      <c r="G74" s="103"/>
      <c r="H74" s="103"/>
      <c r="I74" s="103"/>
    </row>
    <row r="75" spans="4:11" x14ac:dyDescent="0.25">
      <c r="D75" s="891"/>
      <c r="E75" s="212"/>
      <c r="F75" s="103"/>
      <c r="G75" s="103"/>
      <c r="H75" s="103"/>
      <c r="I75" s="103"/>
    </row>
    <row r="76" spans="4:11" x14ac:dyDescent="0.25">
      <c r="D76" s="891"/>
      <c r="E76" s="212"/>
      <c r="F76" s="103"/>
      <c r="G76" s="103"/>
      <c r="H76" s="103"/>
      <c r="I76" s="103"/>
    </row>
    <row r="77" spans="4:11" x14ac:dyDescent="0.25">
      <c r="D77" s="891"/>
      <c r="E77" s="211"/>
      <c r="F77" s="103"/>
      <c r="G77" s="103"/>
      <c r="H77" s="103"/>
      <c r="I77" s="103"/>
    </row>
    <row r="78" spans="4:11" x14ac:dyDescent="0.25">
      <c r="D78" s="888"/>
      <c r="E78" s="211"/>
      <c r="F78" s="103"/>
      <c r="G78" s="103"/>
      <c r="H78" s="103"/>
      <c r="I78" s="103"/>
    </row>
    <row r="79" spans="4:11" x14ac:dyDescent="0.25">
      <c r="D79" s="888"/>
      <c r="E79" s="228"/>
      <c r="F79" s="103"/>
      <c r="G79" s="103"/>
      <c r="H79" s="103"/>
      <c r="I79" s="103"/>
    </row>
    <row r="80" spans="4:11" x14ac:dyDescent="0.25">
      <c r="D80" s="888"/>
      <c r="E80" s="212"/>
      <c r="F80" s="103"/>
      <c r="G80" s="103"/>
      <c r="H80" s="103"/>
      <c r="I80" s="103"/>
    </row>
    <row r="81" spans="4:9" x14ac:dyDescent="0.25">
      <c r="D81" s="888"/>
      <c r="E81" s="211"/>
      <c r="F81" s="103"/>
      <c r="G81" s="103"/>
      <c r="H81" s="103"/>
      <c r="I81" s="103"/>
    </row>
    <row r="82" spans="4:9" x14ac:dyDescent="0.25">
      <c r="D82" s="888"/>
      <c r="E82" s="212"/>
      <c r="F82" s="103"/>
      <c r="G82" s="103"/>
      <c r="H82" s="103"/>
      <c r="I82" s="103"/>
    </row>
    <row r="83" spans="4:9" ht="15.75" thickBot="1" x14ac:dyDescent="0.3">
      <c r="D83" s="888"/>
      <c r="E83" s="211"/>
      <c r="F83" s="103"/>
      <c r="G83" s="103"/>
      <c r="H83" s="103"/>
      <c r="I83" s="103"/>
    </row>
    <row r="84" spans="4:9" ht="21.95" customHeight="1" x14ac:dyDescent="0.25">
      <c r="D84" s="999"/>
      <c r="E84" s="212"/>
      <c r="F84" s="103"/>
      <c r="G84" s="103"/>
      <c r="H84" s="103"/>
      <c r="I84" s="103"/>
    </row>
    <row r="85" spans="4:9" ht="22.5" customHeight="1" x14ac:dyDescent="0.25">
      <c r="D85" s="891"/>
      <c r="E85" s="212"/>
      <c r="F85" s="103"/>
      <c r="G85" s="103"/>
      <c r="H85" s="103"/>
      <c r="I85" s="103"/>
    </row>
    <row r="86" spans="4:9" ht="28.5" customHeight="1" x14ac:dyDescent="0.25">
      <c r="D86" s="902"/>
      <c r="E86" s="212"/>
      <c r="F86" s="103"/>
      <c r="G86" s="103"/>
      <c r="H86" s="103"/>
      <c r="I86" s="103"/>
    </row>
    <row r="87" spans="4:9" ht="27.6" customHeight="1" thickBot="1" x14ac:dyDescent="0.3">
      <c r="D87" s="903"/>
      <c r="E87" s="214"/>
      <c r="F87" s="103"/>
      <c r="G87" s="103"/>
      <c r="H87" s="103"/>
      <c r="I87" s="103"/>
    </row>
    <row r="88" spans="4:9" x14ac:dyDescent="0.25">
      <c r="D88" s="210"/>
      <c r="E88" s="214"/>
      <c r="F88" s="215"/>
      <c r="G88" s="215"/>
      <c r="H88" s="215"/>
      <c r="I88" s="215"/>
    </row>
  </sheetData>
  <sheetProtection algorithmName="SHA-512" hashValue="U65FAZ7klVu27Kp6djHPrGpY6pUnyccHF8QsDl0fhhEXQ4pL1HPaBmn6E/B3dhMl8NQCp5i5FaKmHy128Irppw==" saltValue="CMOPPUoMnFsiHZ5xJvDAEA==" spinCount="100000" sheet="1" selectLockedCells="1"/>
  <mergeCells count="36">
    <mergeCell ref="R34:U34"/>
    <mergeCell ref="W34:Z34"/>
    <mergeCell ref="A41:A42"/>
    <mergeCell ref="D28:D31"/>
    <mergeCell ref="D34:I34"/>
    <mergeCell ref="D37:D38"/>
    <mergeCell ref="E37:E38"/>
    <mergeCell ref="K37:K39"/>
    <mergeCell ref="D41:D45"/>
    <mergeCell ref="K34:P34"/>
    <mergeCell ref="U60:U61"/>
    <mergeCell ref="D63:D64"/>
    <mergeCell ref="E63:E64"/>
    <mergeCell ref="K63:K65"/>
    <mergeCell ref="D67:D71"/>
    <mergeCell ref="R60:R61"/>
    <mergeCell ref="D46:D48"/>
    <mergeCell ref="D49:D51"/>
    <mergeCell ref="D52:D57"/>
    <mergeCell ref="D60:D61"/>
    <mergeCell ref="S60:S61"/>
    <mergeCell ref="D58:D59"/>
    <mergeCell ref="D72:D74"/>
    <mergeCell ref="D75:D77"/>
    <mergeCell ref="D78:D83"/>
    <mergeCell ref="D84:D85"/>
    <mergeCell ref="D86:D87"/>
    <mergeCell ref="H6:I6"/>
    <mergeCell ref="D18:D20"/>
    <mergeCell ref="D21:D26"/>
    <mergeCell ref="D4:I4"/>
    <mergeCell ref="A6:A7"/>
    <mergeCell ref="A9:A10"/>
    <mergeCell ref="D6:D7"/>
    <mergeCell ref="E6:E7"/>
    <mergeCell ref="D10:D17"/>
  </mergeCells>
  <conditionalFormatting sqref="E9:E26">
    <cfRule type="cellIs" dxfId="52" priority="4" operator="equal">
      <formula>0</formula>
    </cfRule>
  </conditionalFormatting>
  <conditionalFormatting sqref="F9:G26">
    <cfRule type="containsBlanks" dxfId="51" priority="24">
      <formula>LEN(TRIM(F9))=0</formula>
    </cfRule>
  </conditionalFormatting>
  <conditionalFormatting sqref="H9:H27 H31">
    <cfRule type="cellIs" dxfId="50" priority="15" operator="equal">
      <formula>"Bajo"</formula>
    </cfRule>
    <cfRule type="cellIs" dxfId="49" priority="16" operator="equal">
      <formula>"Medio"</formula>
    </cfRule>
    <cfRule type="cellIs" dxfId="48" priority="17" operator="equal">
      <formula>"Alto"</formula>
    </cfRule>
  </conditionalFormatting>
  <conditionalFormatting sqref="I9:I26">
    <cfRule type="cellIs" dxfId="47" priority="3" operator="equal">
      <formula>"N/A"</formula>
    </cfRule>
    <cfRule type="cellIs" dxfId="46" priority="9" operator="equal">
      <formula>"Bajo"</formula>
    </cfRule>
    <cfRule type="cellIs" dxfId="45" priority="10" operator="equal">
      <formula>"Medio"</formula>
    </cfRule>
    <cfRule type="cellIs" dxfId="44" priority="11" operator="equal">
      <formula>"Alto"</formula>
    </cfRule>
  </conditionalFormatting>
  <conditionalFormatting sqref="L25:L31">
    <cfRule type="cellIs" dxfId="43" priority="12" operator="equal">
      <formula>"Bajo"</formula>
    </cfRule>
    <cfRule type="cellIs" dxfId="42" priority="13" operator="equal">
      <formula>"Medio"</formula>
    </cfRule>
    <cfRule type="cellIs" dxfId="41" priority="14" operator="equal">
      <formula>"Alto"</formula>
    </cfRule>
  </conditionalFormatting>
  <conditionalFormatting sqref="X38:X40">
    <cfRule type="cellIs" dxfId="40" priority="21" operator="equal">
      <formula>"Bajo"</formula>
    </cfRule>
    <cfRule type="cellIs" dxfId="39" priority="22" operator="equal">
      <formula>"Medio"</formula>
    </cfRule>
    <cfRule type="cellIs" dxfId="38" priority="23" operator="equal">
      <formula>"Alto"</formula>
    </cfRule>
  </conditionalFormatting>
  <conditionalFormatting sqref="Z38:Z40">
    <cfRule type="cellIs" dxfId="37" priority="18" operator="equal">
      <formula>"Bajo"</formula>
    </cfRule>
    <cfRule type="cellIs" dxfId="36" priority="19" operator="equal">
      <formula>"Medio"</formula>
    </cfRule>
    <cfRule type="cellIs" dxfId="35" priority="20" operator="equal">
      <formula>"Alto"</formula>
    </cfRule>
  </conditionalFormatting>
  <pageMargins left="0.7" right="0.7" top="0.75" bottom="0.75" header="0.3" footer="0.3"/>
  <headerFooter>
    <oddHeader>&amp;C&amp;"Calibri"&amp;10&amp;K808080 Corporate Use&amp;1#_x000D_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541A-9156-4F4B-AAB7-1D770F58AB9D}">
  <sheetPr codeName="Sheet13">
    <tabColor theme="0" tint="-0.499984740745262"/>
  </sheetPr>
  <dimension ref="A2:AL66"/>
  <sheetViews>
    <sheetView zoomScale="70" zoomScaleNormal="70" workbookViewId="0">
      <selection activeCell="AF16" sqref="AF16:AL32"/>
    </sheetView>
  </sheetViews>
  <sheetFormatPr baseColWidth="10" defaultColWidth="9.140625" defaultRowHeight="15" x14ac:dyDescent="0.25"/>
  <cols>
    <col min="1" max="1" width="41.42578125" style="29" customWidth="1"/>
    <col min="2" max="2" width="3.5703125" style="188" customWidth="1"/>
    <col min="3" max="3" width="5.85546875" style="29" customWidth="1"/>
    <col min="4" max="4" width="55.7109375" style="29" customWidth="1"/>
    <col min="5" max="5" width="21.140625" style="29" customWidth="1"/>
    <col min="6" max="8" width="16.140625" style="29" customWidth="1"/>
    <col min="9" max="9" width="19.7109375" style="29" customWidth="1"/>
    <col min="10" max="10" width="20.85546875" style="29" customWidth="1"/>
    <col min="11" max="16" width="16.140625" style="29" customWidth="1"/>
    <col min="17" max="17" width="20.5703125" style="29" customWidth="1"/>
    <col min="18" max="18" width="16.140625" style="29" customWidth="1"/>
    <col min="19" max="19" width="25.5703125" style="29" customWidth="1"/>
    <col min="20" max="21" width="16.140625" style="29" customWidth="1"/>
    <col min="22" max="22" width="24.42578125" style="29" customWidth="1"/>
    <col min="23" max="23" width="1.85546875" style="29" customWidth="1"/>
    <col min="24" max="24" width="31.42578125" style="29" customWidth="1"/>
    <col min="25" max="25" width="4" style="29" customWidth="1"/>
    <col min="26" max="26" width="25.140625" style="29" customWidth="1"/>
    <col min="27" max="16384" width="9.140625" style="29"/>
  </cols>
  <sheetData>
    <row r="2" spans="1:38" ht="36.75" customHeight="1" x14ac:dyDescent="0.3">
      <c r="D2" s="91" t="s">
        <v>332</v>
      </c>
      <c r="E2" s="37"/>
      <c r="F2" s="37"/>
    </row>
    <row r="3" spans="1:38" ht="41.45" customHeight="1" thickBot="1" x14ac:dyDescent="0.5">
      <c r="D3" s="238" t="s">
        <v>133</v>
      </c>
      <c r="E3" s="238"/>
      <c r="F3" s="238"/>
      <c r="G3" s="238"/>
      <c r="H3" s="238"/>
      <c r="I3" s="201"/>
      <c r="J3" s="201"/>
      <c r="K3" s="201"/>
      <c r="L3" s="201"/>
      <c r="M3" s="201"/>
      <c r="N3" s="201"/>
      <c r="O3" s="201"/>
      <c r="P3" s="201"/>
      <c r="Q3" s="201"/>
      <c r="R3" s="201"/>
      <c r="S3" s="201"/>
      <c r="T3" s="201"/>
      <c r="U3" s="201"/>
      <c r="V3" s="201"/>
      <c r="X3" s="19"/>
      <c r="Y3" s="19"/>
      <c r="Z3" s="19"/>
    </row>
    <row r="4" spans="1:38" ht="24" customHeight="1" thickTop="1" x14ac:dyDescent="0.45">
      <c r="B4" s="36"/>
      <c r="D4" s="73"/>
      <c r="E4" s="35"/>
      <c r="F4" s="35"/>
      <c r="G4" s="35"/>
      <c r="H4" s="35"/>
      <c r="X4" s="19"/>
      <c r="Y4" s="19"/>
      <c r="Z4" s="19"/>
    </row>
    <row r="5" spans="1:38" ht="17.45" customHeight="1" x14ac:dyDescent="0.45">
      <c r="A5" s="36"/>
      <c r="B5" s="96"/>
      <c r="C5" s="37"/>
      <c r="D5" s="239"/>
      <c r="E5" s="35"/>
      <c r="F5" s="35"/>
      <c r="G5" s="35"/>
      <c r="H5" s="35"/>
      <c r="Q5" s="916" t="s">
        <v>134</v>
      </c>
      <c r="R5" s="916"/>
      <c r="S5" s="916"/>
      <c r="T5" s="916"/>
      <c r="U5" s="916"/>
      <c r="V5" s="916"/>
      <c r="X5" s="19"/>
      <c r="Y5" s="19"/>
      <c r="Z5" s="19"/>
    </row>
    <row r="6" spans="1:38" ht="19.5" customHeight="1" x14ac:dyDescent="0.45">
      <c r="A6" s="240"/>
      <c r="B6" s="96"/>
      <c r="C6" s="37"/>
      <c r="D6" s="239" t="s">
        <v>135</v>
      </c>
      <c r="E6" s="35"/>
      <c r="F6" s="35"/>
      <c r="G6" s="35"/>
      <c r="H6" s="35"/>
      <c r="Q6" s="1050" t="str">
        <f>'Wind-Step 2'!G5</f>
        <v>Vivienda/oficina/tienda de tamaño pequeño</v>
      </c>
      <c r="R6" s="1050"/>
      <c r="S6" s="1050"/>
      <c r="T6" s="1050"/>
      <c r="U6" s="1050"/>
      <c r="V6" s="1050"/>
      <c r="X6" s="19"/>
      <c r="Y6" s="19"/>
      <c r="Z6" s="19"/>
    </row>
    <row r="7" spans="1:38" ht="6.6" customHeight="1" x14ac:dyDescent="0.45">
      <c r="A7" s="36"/>
      <c r="B7" s="96"/>
      <c r="C7" s="37"/>
      <c r="D7" s="239"/>
      <c r="E7" s="35"/>
      <c r="F7" s="35"/>
      <c r="G7" s="35"/>
      <c r="H7" s="35"/>
      <c r="R7" s="1051"/>
      <c r="S7" s="1051"/>
      <c r="T7" s="1051"/>
      <c r="U7" s="1051"/>
      <c r="V7" s="1051"/>
      <c r="X7" s="19"/>
      <c r="Y7" s="19"/>
      <c r="Z7" s="19"/>
    </row>
    <row r="8" spans="1:38" ht="27.75" customHeight="1" x14ac:dyDescent="0.25">
      <c r="A8" s="876"/>
      <c r="B8" s="96"/>
      <c r="D8" s="409"/>
      <c r="E8" s="588" t="s">
        <v>259</v>
      </c>
      <c r="F8" s="1013" t="s">
        <v>114</v>
      </c>
      <c r="G8" s="1014"/>
      <c r="H8" s="1014"/>
      <c r="I8" s="1014"/>
      <c r="J8" s="1014"/>
      <c r="K8" s="1014"/>
      <c r="L8" s="1014"/>
      <c r="M8" s="1015"/>
      <c r="N8" s="909" t="s">
        <v>117</v>
      </c>
      <c r="O8" s="910"/>
      <c r="P8" s="923"/>
      <c r="Q8" s="909" t="s">
        <v>118</v>
      </c>
      <c r="R8" s="910"/>
      <c r="S8" s="910"/>
      <c r="T8" s="910"/>
      <c r="U8" s="910"/>
      <c r="V8" s="910"/>
      <c r="W8" s="78"/>
      <c r="X8" s="19"/>
      <c r="Y8" s="19"/>
      <c r="Z8" s="19"/>
    </row>
    <row r="9" spans="1:38" ht="75.95" customHeight="1" thickBot="1" x14ac:dyDescent="0.3">
      <c r="A9" s="876"/>
      <c r="B9" s="241"/>
      <c r="D9" s="412" t="s">
        <v>260</v>
      </c>
      <c r="E9" s="288" t="str" cm="1">
        <f t="array" ref="E9:V9">TRANSPOSE('Wind-Step 3'!E9:E26)</f>
        <v>TODOS LOS COMPONENTES - Evaluación simplificada</v>
      </c>
      <c r="F9" s="288">
        <v>0</v>
      </c>
      <c r="G9" s="288">
        <v>0</v>
      </c>
      <c r="H9" s="288">
        <v>0</v>
      </c>
      <c r="I9" s="288">
        <v>0</v>
      </c>
      <c r="J9" s="288">
        <v>0</v>
      </c>
      <c r="K9" s="288">
        <v>0</v>
      </c>
      <c r="L9" s="288">
        <v>0</v>
      </c>
      <c r="M9" s="288">
        <v>0</v>
      </c>
      <c r="N9" s="288">
        <v>0</v>
      </c>
      <c r="O9" s="288">
        <v>0</v>
      </c>
      <c r="P9" s="288">
        <v>0</v>
      </c>
      <c r="Q9" s="288">
        <v>0</v>
      </c>
      <c r="R9" s="288">
        <v>0</v>
      </c>
      <c r="S9" s="288">
        <v>0</v>
      </c>
      <c r="T9" s="288">
        <v>0</v>
      </c>
      <c r="U9" s="288">
        <v>0</v>
      </c>
      <c r="V9" s="288">
        <v>0</v>
      </c>
      <c r="W9" s="78"/>
      <c r="X9" s="429"/>
      <c r="Y9" s="429"/>
      <c r="Z9" s="429"/>
      <c r="AA9" s="431"/>
      <c r="AB9" s="431"/>
      <c r="AC9" s="431"/>
      <c r="AD9" s="431"/>
      <c r="AE9" s="431"/>
    </row>
    <row r="10" spans="1:38" ht="48.6" customHeight="1" thickBot="1" x14ac:dyDescent="0.3">
      <c r="A10" s="876"/>
      <c r="B10" s="242"/>
      <c r="C10" s="243" t="s">
        <v>137</v>
      </c>
      <c r="D10" s="289" t="s">
        <v>361</v>
      </c>
      <c r="E10" s="290" t="e" cm="1">
        <f t="array" ref="E10:V10">TRANSPOSE('Wind-Step 3'!I9:I26)</f>
        <v>#DIV/0!</v>
      </c>
      <c r="F10" s="290" t="str">
        <v>N/A</v>
      </c>
      <c r="G10" s="290" t="str">
        <v>N/A</v>
      </c>
      <c r="H10" s="290" t="str">
        <v>N/A</v>
      </c>
      <c r="I10" s="290" t="str">
        <v>N/A</v>
      </c>
      <c r="J10" s="290" t="str">
        <v>N/A</v>
      </c>
      <c r="K10" s="291" t="str">
        <v>N/A</v>
      </c>
      <c r="L10" s="291" t="str">
        <v>N/A</v>
      </c>
      <c r="M10" s="291" t="str">
        <v>N/A</v>
      </c>
      <c r="N10" s="291" t="str">
        <v>N/A</v>
      </c>
      <c r="O10" s="291" t="str">
        <v>N/A</v>
      </c>
      <c r="P10" s="291" t="str">
        <v>N/A</v>
      </c>
      <c r="Q10" s="291" t="str">
        <v>N/A</v>
      </c>
      <c r="R10" s="291" t="str">
        <v>N/A</v>
      </c>
      <c r="S10" s="291" t="str">
        <v>N/A</v>
      </c>
      <c r="T10" s="291" t="str">
        <v>N/A</v>
      </c>
      <c r="U10" s="291" t="str">
        <v>N/A</v>
      </c>
      <c r="V10" s="291" t="str">
        <v>N/A</v>
      </c>
      <c r="W10" s="78"/>
      <c r="X10" s="429" t="s">
        <v>139</v>
      </c>
      <c r="Y10" s="429"/>
      <c r="Z10" s="429"/>
      <c r="AA10" s="431"/>
      <c r="AB10" s="431"/>
      <c r="AC10" s="431"/>
      <c r="AD10" s="431"/>
      <c r="AE10" s="431"/>
    </row>
    <row r="11" spans="1:38" ht="19.5" customHeight="1" x14ac:dyDescent="0.25">
      <c r="A11" s="876"/>
      <c r="B11" s="245"/>
      <c r="C11" s="74" t="s">
        <v>140</v>
      </c>
      <c r="D11" s="349" t="s">
        <v>362</v>
      </c>
      <c r="E11" s="246"/>
      <c r="F11" s="246"/>
      <c r="G11" s="246"/>
      <c r="H11" s="246"/>
      <c r="I11" s="246"/>
      <c r="J11" s="246"/>
      <c r="K11" s="246"/>
      <c r="L11" s="246"/>
      <c r="M11" s="246"/>
      <c r="N11" s="246"/>
      <c r="O11" s="246"/>
      <c r="P11" s="246"/>
      <c r="Q11" s="246"/>
      <c r="R11" s="246"/>
      <c r="S11" s="246"/>
      <c r="T11" s="246"/>
      <c r="U11" s="246"/>
      <c r="V11" s="246"/>
      <c r="X11" s="735"/>
      <c r="Y11" s="735"/>
      <c r="Z11" s="735"/>
      <c r="AA11" s="737"/>
      <c r="AB11" s="737"/>
      <c r="AC11" s="737"/>
      <c r="AD11" s="737"/>
      <c r="AE11" s="737"/>
      <c r="AF11" s="736"/>
      <c r="AG11" s="736"/>
    </row>
    <row r="12" spans="1:38" ht="13.5" customHeight="1" x14ac:dyDescent="0.25">
      <c r="A12" s="863"/>
      <c r="C12" s="74"/>
      <c r="D12" s="350" t="s">
        <v>278</v>
      </c>
      <c r="E12" s="326"/>
      <c r="F12" s="326"/>
      <c r="G12" s="326"/>
      <c r="H12" s="326"/>
      <c r="I12" s="326"/>
      <c r="J12" s="326"/>
      <c r="K12" s="326"/>
      <c r="L12" s="326"/>
      <c r="M12" s="326"/>
      <c r="N12" s="326"/>
      <c r="O12" s="326"/>
      <c r="P12" s="326"/>
      <c r="Q12" s="326"/>
      <c r="R12" s="326"/>
      <c r="S12" s="326"/>
      <c r="T12" s="326"/>
      <c r="U12" s="326"/>
      <c r="V12" s="326"/>
      <c r="X12" s="735"/>
      <c r="Y12" s="735"/>
      <c r="Z12" s="735"/>
      <c r="AA12" s="737"/>
      <c r="AB12" s="737"/>
      <c r="AC12" s="737"/>
      <c r="AD12" s="737"/>
      <c r="AE12" s="737"/>
      <c r="AF12" s="736"/>
      <c r="AG12" s="736"/>
    </row>
    <row r="13" spans="1:38" ht="15.95" customHeight="1" x14ac:dyDescent="0.25">
      <c r="A13" s="863"/>
      <c r="B13" s="248"/>
      <c r="D13" s="785" t="s">
        <v>143</v>
      </c>
      <c r="E13" s="328"/>
      <c r="F13" s="328"/>
      <c r="G13" s="328"/>
      <c r="H13" s="328"/>
      <c r="I13" s="328"/>
      <c r="J13" s="328"/>
      <c r="K13" s="328"/>
      <c r="L13" s="329"/>
      <c r="M13" s="330"/>
      <c r="N13" s="328"/>
      <c r="O13" s="328"/>
      <c r="P13" s="328"/>
      <c r="Q13" s="328"/>
      <c r="R13" s="328"/>
      <c r="S13" s="328"/>
      <c r="T13" s="328"/>
      <c r="U13" s="328"/>
      <c r="V13" s="328"/>
      <c r="X13" s="735"/>
      <c r="Y13" s="735"/>
      <c r="Z13" s="735"/>
      <c r="AA13" s="737"/>
      <c r="AB13" s="737"/>
      <c r="AC13" s="737"/>
      <c r="AD13" s="737"/>
      <c r="AE13" s="737"/>
      <c r="AF13" s="736"/>
      <c r="AG13" s="736"/>
    </row>
    <row r="14" spans="1:38" ht="16.5" customHeight="1" x14ac:dyDescent="0.25">
      <c r="A14" s="863"/>
      <c r="B14" s="242"/>
      <c r="D14" s="785" t="s">
        <v>143</v>
      </c>
      <c r="E14" s="328"/>
      <c r="F14" s="328"/>
      <c r="G14" s="328"/>
      <c r="H14" s="328"/>
      <c r="I14" s="328"/>
      <c r="J14" s="328"/>
      <c r="K14" s="328"/>
      <c r="L14" s="331"/>
      <c r="M14" s="332"/>
      <c r="N14" s="328"/>
      <c r="O14" s="328"/>
      <c r="P14" s="328"/>
      <c r="Q14" s="328"/>
      <c r="R14" s="328"/>
      <c r="S14" s="328"/>
      <c r="T14" s="328"/>
      <c r="U14" s="328"/>
      <c r="V14" s="328"/>
      <c r="X14" s="735"/>
      <c r="Y14" s="735"/>
      <c r="Z14" s="735"/>
      <c r="AA14" s="737"/>
      <c r="AB14" s="737"/>
      <c r="AC14" s="737"/>
      <c r="AD14" s="737"/>
      <c r="AE14" s="737"/>
      <c r="AF14" s="736"/>
      <c r="AG14" s="736"/>
    </row>
    <row r="15" spans="1:38" ht="20.100000000000001" customHeight="1" x14ac:dyDescent="0.25">
      <c r="A15" s="863"/>
      <c r="B15" s="255"/>
      <c r="D15" s="785" t="s">
        <v>143</v>
      </c>
      <c r="E15" s="328"/>
      <c r="F15" s="328"/>
      <c r="G15" s="328"/>
      <c r="H15" s="328"/>
      <c r="I15" s="328"/>
      <c r="J15" s="328"/>
      <c r="K15" s="328"/>
      <c r="L15" s="331"/>
      <c r="M15" s="331"/>
      <c r="N15" s="328"/>
      <c r="O15" s="328"/>
      <c r="P15" s="328"/>
      <c r="Q15" s="328"/>
      <c r="R15" s="328"/>
      <c r="S15" s="328"/>
      <c r="T15" s="328"/>
      <c r="U15" s="328"/>
      <c r="V15" s="328"/>
      <c r="X15" s="735"/>
      <c r="Y15" s="735"/>
      <c r="Z15" s="735"/>
      <c r="AA15" s="737"/>
      <c r="AB15" s="737"/>
      <c r="AC15" s="737"/>
      <c r="AD15" s="737"/>
      <c r="AE15" s="737"/>
      <c r="AF15" s="418"/>
      <c r="AG15" s="418"/>
      <c r="AH15" s="418"/>
      <c r="AI15" s="418"/>
      <c r="AJ15" s="418"/>
      <c r="AK15" s="418"/>
      <c r="AL15" s="418"/>
    </row>
    <row r="16" spans="1:38" ht="20.100000000000001" customHeight="1" x14ac:dyDescent="0.25">
      <c r="A16" s="863"/>
      <c r="B16" s="255"/>
      <c r="D16" s="785" t="s">
        <v>143</v>
      </c>
      <c r="E16" s="333"/>
      <c r="F16" s="333"/>
      <c r="G16" s="333"/>
      <c r="H16" s="333"/>
      <c r="I16" s="333"/>
      <c r="J16" s="333"/>
      <c r="K16" s="333"/>
      <c r="L16" s="334"/>
      <c r="M16" s="334"/>
      <c r="N16" s="333"/>
      <c r="O16" s="333"/>
      <c r="P16" s="333"/>
      <c r="Q16" s="333"/>
      <c r="R16" s="333"/>
      <c r="S16" s="333"/>
      <c r="T16" s="333"/>
      <c r="U16" s="333"/>
      <c r="V16" s="333"/>
      <c r="X16" s="735"/>
      <c r="Y16" s="735"/>
      <c r="Z16" s="735"/>
      <c r="AA16" s="737"/>
      <c r="AB16" s="737"/>
      <c r="AC16" s="737"/>
      <c r="AD16" s="737"/>
      <c r="AE16" s="798"/>
      <c r="AF16" s="188"/>
      <c r="AG16" s="188"/>
      <c r="AH16" s="188"/>
      <c r="AI16" s="188"/>
      <c r="AJ16" s="188"/>
      <c r="AK16" s="188"/>
      <c r="AL16" s="188"/>
    </row>
    <row r="17" spans="1:38" ht="15" customHeight="1" x14ac:dyDescent="0.25">
      <c r="A17" s="863"/>
      <c r="B17" s="255"/>
      <c r="D17" s="785" t="s">
        <v>143</v>
      </c>
      <c r="E17" s="333"/>
      <c r="F17" s="333"/>
      <c r="G17" s="333"/>
      <c r="H17" s="333"/>
      <c r="I17" s="333"/>
      <c r="J17" s="333"/>
      <c r="K17" s="333"/>
      <c r="L17" s="334"/>
      <c r="M17" s="334"/>
      <c r="N17" s="333"/>
      <c r="O17" s="333"/>
      <c r="P17" s="333"/>
      <c r="Q17" s="333"/>
      <c r="R17" s="333"/>
      <c r="S17" s="333"/>
      <c r="T17" s="333"/>
      <c r="U17" s="333"/>
      <c r="V17" s="333"/>
      <c r="X17" s="735"/>
      <c r="Y17" s="735"/>
      <c r="Z17" s="735"/>
      <c r="AA17" s="735"/>
      <c r="AB17" s="737"/>
      <c r="AC17" s="737"/>
      <c r="AD17" s="737"/>
      <c r="AE17" s="798"/>
      <c r="AF17" s="188"/>
      <c r="AG17" s="188"/>
      <c r="AH17" s="188"/>
      <c r="AI17" s="188"/>
      <c r="AJ17" s="188"/>
      <c r="AK17" s="188"/>
      <c r="AL17" s="188"/>
    </row>
    <row r="18" spans="1:38" ht="15" customHeight="1" x14ac:dyDescent="0.25">
      <c r="A18" s="863"/>
      <c r="B18" s="255"/>
      <c r="D18" s="785" t="s">
        <v>143</v>
      </c>
      <c r="E18" s="333"/>
      <c r="F18" s="333"/>
      <c r="G18" s="333"/>
      <c r="H18" s="333"/>
      <c r="I18" s="333"/>
      <c r="J18" s="333"/>
      <c r="K18" s="333"/>
      <c r="L18" s="334"/>
      <c r="M18" s="334"/>
      <c r="N18" s="333"/>
      <c r="O18" s="333"/>
      <c r="P18" s="333"/>
      <c r="Q18" s="333"/>
      <c r="R18" s="333"/>
      <c r="S18" s="333"/>
      <c r="T18" s="333"/>
      <c r="U18" s="333"/>
      <c r="V18" s="333"/>
      <c r="X18" s="735"/>
      <c r="Y18" s="735"/>
      <c r="Z18" s="735"/>
      <c r="AA18" s="735"/>
      <c r="AB18" s="737"/>
      <c r="AC18" s="737"/>
      <c r="AD18" s="737"/>
      <c r="AE18" s="798"/>
      <c r="AF18" s="188"/>
      <c r="AG18" s="188"/>
      <c r="AH18" s="188"/>
      <c r="AI18" s="188"/>
      <c r="AJ18" s="188"/>
      <c r="AK18" s="188"/>
      <c r="AL18" s="188"/>
    </row>
    <row r="19" spans="1:38" ht="15" customHeight="1" x14ac:dyDescent="0.25">
      <c r="A19" s="863"/>
      <c r="B19" s="255"/>
      <c r="D19" s="785" t="s">
        <v>143</v>
      </c>
      <c r="E19" s="333"/>
      <c r="F19" s="333"/>
      <c r="G19" s="333"/>
      <c r="H19" s="333"/>
      <c r="I19" s="333"/>
      <c r="J19" s="333"/>
      <c r="K19" s="333"/>
      <c r="L19" s="334"/>
      <c r="M19" s="334"/>
      <c r="N19" s="333"/>
      <c r="O19" s="333"/>
      <c r="P19" s="333"/>
      <c r="Q19" s="333"/>
      <c r="R19" s="333"/>
      <c r="S19" s="333"/>
      <c r="T19" s="333"/>
      <c r="U19" s="333"/>
      <c r="V19" s="333"/>
      <c r="X19" s="793"/>
      <c r="Y19" s="793"/>
      <c r="Z19" s="793"/>
      <c r="AA19" s="793"/>
      <c r="AB19" s="797"/>
      <c r="AC19" s="797"/>
      <c r="AD19" s="797"/>
      <c r="AE19" s="798"/>
      <c r="AF19" s="188"/>
      <c r="AG19" s="188"/>
      <c r="AH19" s="188"/>
      <c r="AI19" s="188"/>
      <c r="AJ19" s="188"/>
      <c r="AK19" s="188"/>
      <c r="AL19" s="188"/>
    </row>
    <row r="20" spans="1:38" ht="15" customHeight="1" x14ac:dyDescent="0.25">
      <c r="A20" s="863"/>
      <c r="B20" s="255"/>
      <c r="D20" s="785" t="s">
        <v>143</v>
      </c>
      <c r="E20" s="333"/>
      <c r="F20" s="333"/>
      <c r="G20" s="333"/>
      <c r="H20" s="333"/>
      <c r="I20" s="333"/>
      <c r="J20" s="333"/>
      <c r="K20" s="333"/>
      <c r="L20" s="334"/>
      <c r="M20" s="334"/>
      <c r="N20" s="333"/>
      <c r="O20" s="333"/>
      <c r="P20" s="333"/>
      <c r="Q20" s="333"/>
      <c r="R20" s="333"/>
      <c r="S20" s="333"/>
      <c r="T20" s="333"/>
      <c r="U20" s="333"/>
      <c r="V20" s="333"/>
      <c r="X20" s="793"/>
      <c r="Y20" s="793"/>
      <c r="Z20" s="793"/>
      <c r="AA20" s="793"/>
      <c r="AB20" s="797"/>
      <c r="AC20" s="797"/>
      <c r="AD20" s="797"/>
      <c r="AE20" s="798"/>
      <c r="AF20" s="188"/>
      <c r="AG20" s="188"/>
      <c r="AH20" s="188" t="s">
        <v>559</v>
      </c>
      <c r="AI20" s="188"/>
      <c r="AJ20" s="188" t="s">
        <v>560</v>
      </c>
      <c r="AK20" s="188"/>
      <c r="AL20" s="188"/>
    </row>
    <row r="21" spans="1:38" ht="15" customHeight="1" x14ac:dyDescent="0.25">
      <c r="A21" s="863"/>
      <c r="B21" s="255"/>
      <c r="D21" s="785" t="s">
        <v>143</v>
      </c>
      <c r="E21" s="333"/>
      <c r="F21" s="333"/>
      <c r="G21" s="333"/>
      <c r="H21" s="333"/>
      <c r="I21" s="333"/>
      <c r="J21" s="333"/>
      <c r="K21" s="333"/>
      <c r="L21" s="334"/>
      <c r="M21" s="334"/>
      <c r="N21" s="333"/>
      <c r="O21" s="333"/>
      <c r="P21" s="333"/>
      <c r="Q21" s="333"/>
      <c r="R21" s="333"/>
      <c r="S21" s="333"/>
      <c r="T21" s="333"/>
      <c r="U21" s="333"/>
      <c r="V21" s="333"/>
      <c r="X21" s="793"/>
      <c r="Y21" s="793"/>
      <c r="Z21" s="793"/>
      <c r="AA21" s="793"/>
      <c r="AB21" s="797"/>
      <c r="AC21" s="797"/>
      <c r="AD21" s="797"/>
      <c r="AE21" s="798"/>
      <c r="AF21" s="429"/>
      <c r="AG21" s="429"/>
      <c r="AH21" s="429" t="str" cm="1">
        <f t="array" ref="AH21">IF(MAX(AG22:AG24)=0,"N/A",INDEX(AF22:AF24,AH22,1))</f>
        <v>N/A</v>
      </c>
      <c r="AI21" s="429"/>
      <c r="AJ21" s="429" t="str" cm="1">
        <f t="array" ref="AJ21">IF(MAX(AI22:AI24)=0,"N/A",INDEX(AF22:AF24,AJ22,1))</f>
        <v>N/A</v>
      </c>
      <c r="AK21" s="188"/>
      <c r="AL21" s="188"/>
    </row>
    <row r="22" spans="1:38" ht="20.100000000000001" customHeight="1" thickBot="1" x14ac:dyDescent="0.3">
      <c r="A22" s="863"/>
      <c r="B22" s="255"/>
      <c r="D22" s="786" t="s">
        <v>143</v>
      </c>
      <c r="E22" s="333"/>
      <c r="F22" s="333"/>
      <c r="G22" s="333"/>
      <c r="H22" s="333"/>
      <c r="I22" s="333"/>
      <c r="J22" s="333"/>
      <c r="K22" s="333"/>
      <c r="L22" s="333"/>
      <c r="M22" s="333"/>
      <c r="N22" s="333"/>
      <c r="O22" s="333"/>
      <c r="P22" s="333"/>
      <c r="Q22" s="333"/>
      <c r="R22" s="333"/>
      <c r="S22" s="333"/>
      <c r="T22" s="333"/>
      <c r="U22" s="333"/>
      <c r="V22" s="333"/>
      <c r="AB22" s="797"/>
      <c r="AC22" s="797"/>
      <c r="AD22" s="797"/>
      <c r="AE22" s="798"/>
      <c r="AF22" s="430" t="s">
        <v>139</v>
      </c>
      <c r="AG22" s="430">
        <f>COUNTIF(E25:M25,AF22)+COUNTIF(Q25:V25,AF22)</f>
        <v>0</v>
      </c>
      <c r="AH22" s="643">
        <f>MATCH(MAX(AG22:AG24),AG22:AG24,0)</f>
        <v>1</v>
      </c>
      <c r="AI22" s="430">
        <f>COUNTIF(N25:P25,AH22)</f>
        <v>0</v>
      </c>
      <c r="AJ22" s="643">
        <f>MATCH(MAX(AI22:AI24),AI22:AI24,0)</f>
        <v>1</v>
      </c>
      <c r="AK22" s="188"/>
      <c r="AL22" s="188"/>
    </row>
    <row r="23" spans="1:38" ht="35.1" customHeight="1" x14ac:dyDescent="0.25">
      <c r="A23" s="863"/>
      <c r="B23" s="248"/>
      <c r="C23" s="47" t="s">
        <v>144</v>
      </c>
      <c r="D23" s="259" t="s">
        <v>145</v>
      </c>
      <c r="E23" s="914"/>
      <c r="F23" s="914"/>
      <c r="G23" s="914"/>
      <c r="H23" s="914"/>
      <c r="I23" s="914"/>
      <c r="J23" s="914"/>
      <c r="K23" s="914"/>
      <c r="L23" s="914"/>
      <c r="M23" s="914"/>
      <c r="N23" s="914"/>
      <c r="O23" s="914"/>
      <c r="P23" s="914"/>
      <c r="Q23" s="914"/>
      <c r="R23" s="914"/>
      <c r="S23" s="914"/>
      <c r="T23" s="914"/>
      <c r="U23" s="914"/>
      <c r="V23" s="914"/>
      <c r="AB23" s="797"/>
      <c r="AC23" s="797"/>
      <c r="AD23" s="797"/>
      <c r="AE23" s="798"/>
      <c r="AF23" s="430" t="s">
        <v>149</v>
      </c>
      <c r="AG23" s="430">
        <f>COUNTIF(E25:M25,AF23)+COUNTIF(Q25:V25,AF23)</f>
        <v>0</v>
      </c>
      <c r="AH23" s="430"/>
      <c r="AI23" s="430">
        <f>COUNTIF(N25:P25,AH23)</f>
        <v>0</v>
      </c>
      <c r="AJ23" s="430"/>
      <c r="AK23" s="188"/>
      <c r="AL23" s="188"/>
    </row>
    <row r="24" spans="1:38" ht="38.25" customHeight="1" thickBot="1" x14ac:dyDescent="0.3">
      <c r="A24" s="863"/>
      <c r="B24" s="248"/>
      <c r="C24" s="47"/>
      <c r="D24" s="415" t="s">
        <v>363</v>
      </c>
      <c r="E24" s="915"/>
      <c r="F24" s="915"/>
      <c r="G24" s="915"/>
      <c r="H24" s="915"/>
      <c r="I24" s="915"/>
      <c r="J24" s="915"/>
      <c r="K24" s="915"/>
      <c r="L24" s="915"/>
      <c r="M24" s="915"/>
      <c r="N24" s="915"/>
      <c r="O24" s="915"/>
      <c r="P24" s="915"/>
      <c r="Q24" s="915"/>
      <c r="R24" s="915"/>
      <c r="S24" s="915"/>
      <c r="T24" s="915"/>
      <c r="U24" s="915"/>
      <c r="V24" s="915"/>
      <c r="AB24" s="797"/>
      <c r="AC24" s="797"/>
      <c r="AD24" s="797"/>
      <c r="AE24" s="798"/>
      <c r="AF24" s="430" t="s">
        <v>150</v>
      </c>
      <c r="AG24" s="430">
        <f>COUNTIF(E25:M25,AF24)+COUNTIF(Q25:V25,AF24)</f>
        <v>0</v>
      </c>
      <c r="AH24" s="429"/>
      <c r="AI24" s="430">
        <f>COUNTIF(N25:P25,AH24)</f>
        <v>0</v>
      </c>
      <c r="AJ24" s="429"/>
      <c r="AK24" s="188"/>
      <c r="AL24" s="188"/>
    </row>
    <row r="25" spans="1:38" ht="32.450000000000003" customHeight="1" thickBot="1" x14ac:dyDescent="0.3">
      <c r="A25" s="863"/>
      <c r="B25" s="260"/>
      <c r="C25" s="131" t="s">
        <v>147</v>
      </c>
      <c r="D25" s="261" t="s">
        <v>364</v>
      </c>
      <c r="E25" s="262" t="e">
        <f>IF(E10="N/A","N/A",IF(E23="",E10,IF(E23="Alto","Bajo",IF(E10="Alto","Medio","Bajo"))))</f>
        <v>#DIV/0!</v>
      </c>
      <c r="F25" s="262" t="str">
        <f t="shared" ref="F25:V25" si="0">IF(F10="N/A","N/A",IF(F23="",F10,IF(F23="Alto","Bajo",IF(F10="Alto","Medio","Bajo"))))</f>
        <v>N/A</v>
      </c>
      <c r="G25" s="262" t="str">
        <f t="shared" si="0"/>
        <v>N/A</v>
      </c>
      <c r="H25" s="262" t="str">
        <f t="shared" si="0"/>
        <v>N/A</v>
      </c>
      <c r="I25" s="262" t="str">
        <f t="shared" si="0"/>
        <v>N/A</v>
      </c>
      <c r="J25" s="262" t="str">
        <f t="shared" si="0"/>
        <v>N/A</v>
      </c>
      <c r="K25" s="262" t="str">
        <f t="shared" si="0"/>
        <v>N/A</v>
      </c>
      <c r="L25" s="262" t="str">
        <f t="shared" si="0"/>
        <v>N/A</v>
      </c>
      <c r="M25" s="262" t="str">
        <f t="shared" si="0"/>
        <v>N/A</v>
      </c>
      <c r="N25" s="262" t="str">
        <f t="shared" si="0"/>
        <v>N/A</v>
      </c>
      <c r="O25" s="262" t="str">
        <f t="shared" si="0"/>
        <v>N/A</v>
      </c>
      <c r="P25" s="262" t="str">
        <f t="shared" si="0"/>
        <v>N/A</v>
      </c>
      <c r="Q25" s="262" t="str">
        <f t="shared" si="0"/>
        <v>N/A</v>
      </c>
      <c r="R25" s="262" t="str">
        <f t="shared" si="0"/>
        <v>N/A</v>
      </c>
      <c r="S25" s="262" t="str">
        <f t="shared" si="0"/>
        <v>N/A</v>
      </c>
      <c r="T25" s="262" t="str">
        <f t="shared" si="0"/>
        <v>N/A</v>
      </c>
      <c r="U25" s="262" t="str">
        <f t="shared" si="0"/>
        <v>N/A</v>
      </c>
      <c r="V25" s="262" t="str">
        <f t="shared" si="0"/>
        <v>N/A</v>
      </c>
      <c r="AB25" s="797"/>
      <c r="AC25" s="797"/>
      <c r="AD25" s="797"/>
      <c r="AE25" s="798"/>
      <c r="AF25" s="430"/>
      <c r="AG25" s="429"/>
      <c r="AH25" s="429"/>
      <c r="AI25" s="429"/>
      <c r="AJ25" s="188"/>
      <c r="AK25" s="188"/>
      <c r="AL25" s="188"/>
    </row>
    <row r="26" spans="1:38" ht="24.95" customHeight="1" x14ac:dyDescent="0.25">
      <c r="A26" s="863"/>
      <c r="B26" s="263"/>
      <c r="C26" s="47"/>
      <c r="E26" s="264"/>
      <c r="F26" s="749"/>
      <c r="G26" s="264"/>
      <c r="H26" s="264"/>
      <c r="I26" s="264"/>
      <c r="J26" s="264"/>
      <c r="K26" s="264"/>
      <c r="L26" s="264"/>
      <c r="M26" s="264"/>
      <c r="N26" s="264"/>
      <c r="O26" s="264"/>
      <c r="P26" s="264"/>
      <c r="Q26" s="264"/>
      <c r="R26" s="264"/>
      <c r="S26" s="264"/>
      <c r="T26" s="264"/>
      <c r="U26" s="264"/>
      <c r="V26" s="264"/>
      <c r="AB26" s="797"/>
      <c r="AC26" s="797"/>
      <c r="AD26" s="797"/>
      <c r="AE26" s="798"/>
      <c r="AF26" s="188"/>
      <c r="AG26" s="188"/>
      <c r="AH26" s="188"/>
      <c r="AI26" s="188"/>
      <c r="AJ26" s="188"/>
      <c r="AK26" s="188"/>
      <c r="AL26" s="188"/>
    </row>
    <row r="27" spans="1:38" ht="19.5" customHeight="1" x14ac:dyDescent="0.25">
      <c r="A27" s="863"/>
      <c r="B27" s="248"/>
      <c r="C27" s="243"/>
      <c r="E27" s="265"/>
      <c r="F27" s="265"/>
      <c r="G27" s="265"/>
      <c r="H27" s="265"/>
      <c r="I27" s="265"/>
      <c r="J27" s="265"/>
      <c r="K27" s="265"/>
      <c r="L27" s="265"/>
      <c r="M27" s="265"/>
      <c r="N27" s="265"/>
      <c r="O27" s="265"/>
      <c r="P27" s="265"/>
      <c r="Q27" s="265"/>
      <c r="R27" s="265"/>
      <c r="S27" s="265"/>
      <c r="T27" s="265"/>
      <c r="U27" s="265"/>
      <c r="V27" s="265"/>
      <c r="X27" s="429"/>
      <c r="Y27" s="429"/>
      <c r="Z27" s="793"/>
      <c r="AA27" s="793"/>
      <c r="AB27" s="418"/>
      <c r="AC27" s="418"/>
      <c r="AD27" s="418"/>
      <c r="AE27" s="188"/>
      <c r="AF27" s="188"/>
      <c r="AG27" s="188"/>
      <c r="AH27" s="188"/>
      <c r="AI27" s="188"/>
      <c r="AJ27" s="188"/>
      <c r="AK27" s="188"/>
      <c r="AL27" s="188"/>
    </row>
    <row r="28" spans="1:38" ht="19.5" customHeight="1" x14ac:dyDescent="0.25">
      <c r="A28" s="863"/>
      <c r="B28" s="248"/>
      <c r="C28" s="243"/>
      <c r="D28" s="37"/>
      <c r="E28" s="265"/>
      <c r="F28" s="265"/>
      <c r="G28" s="265"/>
      <c r="H28" s="265"/>
      <c r="I28" s="265"/>
      <c r="J28" s="265"/>
      <c r="K28" s="265"/>
      <c r="L28" s="265"/>
      <c r="M28" s="265"/>
      <c r="N28" s="265"/>
      <c r="O28" s="265"/>
      <c r="P28" s="244"/>
      <c r="Q28" s="916" t="s">
        <v>134</v>
      </c>
      <c r="R28" s="916"/>
      <c r="S28" s="916"/>
      <c r="T28" s="916"/>
      <c r="U28" s="916"/>
      <c r="V28" s="916"/>
      <c r="X28" s="19"/>
      <c r="Y28" s="19"/>
      <c r="Z28" s="792"/>
      <c r="AA28" s="418"/>
      <c r="AB28" s="418"/>
      <c r="AC28" s="418"/>
      <c r="AD28" s="418"/>
      <c r="AE28" s="188"/>
      <c r="AF28" s="188"/>
      <c r="AG28" s="188"/>
      <c r="AH28" s="188"/>
      <c r="AI28" s="188"/>
      <c r="AJ28" s="188"/>
      <c r="AK28" s="188"/>
      <c r="AL28" s="188"/>
    </row>
    <row r="29" spans="1:38" ht="24.95" customHeight="1" x14ac:dyDescent="0.25">
      <c r="A29" s="863"/>
      <c r="B29" s="248"/>
      <c r="C29" s="243"/>
      <c r="D29" s="37" t="s">
        <v>365</v>
      </c>
      <c r="E29" s="265"/>
      <c r="F29" s="265"/>
      <c r="G29" s="265"/>
      <c r="H29" s="265"/>
      <c r="I29" s="265"/>
      <c r="J29" s="265"/>
      <c r="K29" s="265"/>
      <c r="L29" s="265"/>
      <c r="M29" s="265"/>
      <c r="N29" s="265"/>
      <c r="O29" s="265"/>
      <c r="P29" s="265"/>
      <c r="Q29" s="919" t="str">
        <f>Q6</f>
        <v>Vivienda/oficina/tienda de tamaño pequeño</v>
      </c>
      <c r="R29" s="919"/>
      <c r="S29" s="919"/>
      <c r="T29" s="919"/>
      <c r="U29" s="919"/>
      <c r="V29" s="919"/>
      <c r="X29" s="19"/>
      <c r="Y29" s="19"/>
      <c r="Z29" s="792"/>
      <c r="AA29" s="418"/>
      <c r="AB29" s="418"/>
      <c r="AC29" s="418"/>
      <c r="AD29" s="418"/>
      <c r="AE29" s="188"/>
      <c r="AF29" s="188"/>
      <c r="AG29" s="188"/>
      <c r="AH29" s="188"/>
      <c r="AI29" s="188"/>
      <c r="AJ29" s="188"/>
      <c r="AK29" s="188"/>
      <c r="AL29" s="188"/>
    </row>
    <row r="30" spans="1:38" ht="12.95" customHeight="1" x14ac:dyDescent="0.25">
      <c r="A30" s="863"/>
      <c r="B30" s="248"/>
      <c r="C30" s="243"/>
      <c r="D30" s="37"/>
      <c r="E30" s="265"/>
      <c r="F30" s="265"/>
      <c r="G30" s="265"/>
      <c r="H30" s="265"/>
      <c r="I30" s="265"/>
      <c r="J30" s="265"/>
      <c r="K30" s="265"/>
      <c r="L30" s="265"/>
      <c r="M30" s="265"/>
      <c r="N30" s="265"/>
      <c r="O30" s="265"/>
      <c r="P30" s="265"/>
      <c r="Q30" s="266"/>
      <c r="R30" s="266"/>
      <c r="S30" s="266"/>
      <c r="T30" s="266"/>
      <c r="U30" s="266"/>
      <c r="V30" s="266"/>
      <c r="AF30" s="188"/>
      <c r="AG30" s="188"/>
      <c r="AH30" s="188"/>
      <c r="AI30" s="188"/>
      <c r="AJ30" s="188"/>
      <c r="AK30" s="188"/>
      <c r="AL30" s="188"/>
    </row>
    <row r="31" spans="1:38" ht="27.95" customHeight="1" x14ac:dyDescent="0.25">
      <c r="A31" s="863"/>
      <c r="B31" s="248"/>
      <c r="C31" s="74"/>
      <c r="D31" s="577"/>
      <c r="E31" s="703" t="s">
        <v>259</v>
      </c>
      <c r="F31" s="1013" t="s">
        <v>114</v>
      </c>
      <c r="G31" s="1014"/>
      <c r="H31" s="1014"/>
      <c r="I31" s="1014"/>
      <c r="J31" s="1014"/>
      <c r="K31" s="1014"/>
      <c r="L31" s="1014"/>
      <c r="M31" s="1015"/>
      <c r="N31" s="909" t="s">
        <v>117</v>
      </c>
      <c r="O31" s="910"/>
      <c r="P31" s="923"/>
      <c r="Q31" s="909" t="s">
        <v>118</v>
      </c>
      <c r="R31" s="910"/>
      <c r="S31" s="910"/>
      <c r="T31" s="910"/>
      <c r="U31" s="910"/>
      <c r="V31" s="910"/>
      <c r="W31"/>
      <c r="X31" s="343" t="s">
        <v>153</v>
      </c>
      <c r="Z31" s="267" t="s">
        <v>154</v>
      </c>
      <c r="AF31" s="188"/>
      <c r="AG31" s="188"/>
      <c r="AH31" s="188"/>
      <c r="AI31" s="188"/>
      <c r="AJ31" s="188"/>
      <c r="AK31" s="188"/>
      <c r="AL31" s="188"/>
    </row>
    <row r="32" spans="1:38" ht="51" customHeight="1" x14ac:dyDescent="0.25">
      <c r="A32" s="863"/>
      <c r="B32" s="248"/>
      <c r="C32" s="74"/>
      <c r="D32" s="1004" t="s">
        <v>155</v>
      </c>
      <c r="E32" s="1010" t="str">
        <f>E9</f>
        <v>TODOS LOS COMPONENTES - Evaluación simplificada</v>
      </c>
      <c r="F32" s="1010">
        <f t="shared" ref="F32:V32" si="1">F9</f>
        <v>0</v>
      </c>
      <c r="G32" s="1010">
        <f t="shared" si="1"/>
        <v>0</v>
      </c>
      <c r="H32" s="1010">
        <f t="shared" si="1"/>
        <v>0</v>
      </c>
      <c r="I32" s="1010">
        <f t="shared" si="1"/>
        <v>0</v>
      </c>
      <c r="J32" s="1010">
        <f t="shared" si="1"/>
        <v>0</v>
      </c>
      <c r="K32" s="1010">
        <f t="shared" si="1"/>
        <v>0</v>
      </c>
      <c r="L32" s="1010">
        <f t="shared" si="1"/>
        <v>0</v>
      </c>
      <c r="M32" s="1010">
        <f t="shared" si="1"/>
        <v>0</v>
      </c>
      <c r="N32" s="1010">
        <f t="shared" si="1"/>
        <v>0</v>
      </c>
      <c r="O32" s="1010">
        <f t="shared" si="1"/>
        <v>0</v>
      </c>
      <c r="P32" s="1010">
        <f t="shared" si="1"/>
        <v>0</v>
      </c>
      <c r="Q32" s="1010">
        <f t="shared" si="1"/>
        <v>0</v>
      </c>
      <c r="R32" s="1010">
        <f t="shared" si="1"/>
        <v>0</v>
      </c>
      <c r="S32" s="1010">
        <f t="shared" si="1"/>
        <v>0</v>
      </c>
      <c r="T32" s="1010">
        <f t="shared" si="1"/>
        <v>0</v>
      </c>
      <c r="U32" s="1010">
        <f t="shared" si="1"/>
        <v>0</v>
      </c>
      <c r="V32" s="1010">
        <f t="shared" si="1"/>
        <v>0</v>
      </c>
      <c r="W32"/>
      <c r="X32" s="344" t="s">
        <v>156</v>
      </c>
      <c r="Z32" s="268" t="s">
        <v>157</v>
      </c>
      <c r="AF32" s="188"/>
      <c r="AG32" s="188"/>
      <c r="AH32" s="188"/>
      <c r="AI32" s="188"/>
      <c r="AJ32" s="188"/>
      <c r="AK32" s="188"/>
      <c r="AL32" s="188"/>
    </row>
    <row r="33" spans="1:38" ht="56.1" customHeight="1" x14ac:dyDescent="0.25">
      <c r="A33" s="863"/>
      <c r="B33" s="248"/>
      <c r="D33" s="1004"/>
      <c r="E33" s="1049"/>
      <c r="F33" s="1049"/>
      <c r="G33" s="1049"/>
      <c r="H33" s="1049"/>
      <c r="I33" s="1049"/>
      <c r="J33" s="1049"/>
      <c r="K33" s="1049"/>
      <c r="L33" s="1049"/>
      <c r="M33" s="1049"/>
      <c r="N33" s="1049"/>
      <c r="O33" s="1049"/>
      <c r="P33" s="1049"/>
      <c r="Q33" s="1049"/>
      <c r="R33" s="1049"/>
      <c r="S33" s="1049"/>
      <c r="T33" s="1049"/>
      <c r="U33" s="1049"/>
      <c r="V33" s="1049"/>
      <c r="W33"/>
      <c r="X33" s="347"/>
      <c r="Z33" s="348" t="s">
        <v>545</v>
      </c>
      <c r="AF33" s="418"/>
      <c r="AG33" s="418"/>
      <c r="AH33" s="418"/>
      <c r="AI33" s="418"/>
      <c r="AJ33" s="418"/>
      <c r="AK33" s="418"/>
      <c r="AL33" s="418"/>
    </row>
    <row r="34" spans="1:38" ht="39.6" customHeight="1" x14ac:dyDescent="0.25">
      <c r="A34" s="863"/>
      <c r="B34" s="248"/>
      <c r="D34" s="775" t="s">
        <v>366</v>
      </c>
      <c r="E34" s="704"/>
      <c r="F34" s="705" t="str">
        <f>IF(F$32="N/A"," ",IF(F$32=0," ","Alto"))</f>
        <v xml:space="preserve"> </v>
      </c>
      <c r="G34" s="705" t="str">
        <f>IF(G$32="N/A"," ",IF(G$32=0," ","Alto"))</f>
        <v xml:space="preserve"> </v>
      </c>
      <c r="H34" s="706"/>
      <c r="I34" s="706"/>
      <c r="J34" s="706"/>
      <c r="K34" s="706"/>
      <c r="L34" s="707"/>
      <c r="M34" s="708"/>
      <c r="N34" s="706"/>
      <c r="O34" s="706"/>
      <c r="P34" s="706"/>
      <c r="Q34" s="706"/>
      <c r="R34" s="706"/>
      <c r="S34" s="706"/>
      <c r="T34" s="706"/>
      <c r="U34" s="706"/>
      <c r="V34" s="709"/>
      <c r="W34" s="710"/>
      <c r="X34" s="653" t="s">
        <v>160</v>
      </c>
      <c r="Z34" s="272"/>
      <c r="AF34" s="418"/>
      <c r="AG34" s="418"/>
      <c r="AH34" s="418"/>
      <c r="AI34" s="418"/>
      <c r="AJ34" s="418"/>
      <c r="AK34" s="418"/>
      <c r="AL34" s="418"/>
    </row>
    <row r="35" spans="1:38" ht="38.450000000000003" customHeight="1" x14ac:dyDescent="0.25">
      <c r="A35" s="863"/>
      <c r="B35" s="248"/>
      <c r="D35" s="666" t="s">
        <v>367</v>
      </c>
      <c r="E35" s="704" t="str">
        <f>IF(E$32="N/A"," ",IF(E$32=0," ","Alto"))</f>
        <v>Alto</v>
      </c>
      <c r="F35" s="711"/>
      <c r="G35" s="705" t="str">
        <f>IF(G$32="N/A"," ",IF(G$32=0," ","Alto"))</f>
        <v xml:space="preserve"> </v>
      </c>
      <c r="H35" s="295"/>
      <c r="I35" s="295"/>
      <c r="J35" s="295"/>
      <c r="K35" s="295"/>
      <c r="L35" s="300"/>
      <c r="M35" s="301"/>
      <c r="N35" s="295"/>
      <c r="O35" s="295"/>
      <c r="P35" s="295"/>
      <c r="Q35" s="295"/>
      <c r="R35" s="295"/>
      <c r="S35" s="295"/>
      <c r="T35" s="295"/>
      <c r="U35" s="295"/>
      <c r="V35" s="651"/>
      <c r="W35" s="712"/>
      <c r="X35" s="653" t="s">
        <v>160</v>
      </c>
      <c r="Z35" s="274"/>
      <c r="AF35" s="418"/>
      <c r="AG35" s="418"/>
      <c r="AH35" s="418"/>
      <c r="AI35" s="418"/>
      <c r="AJ35" s="418"/>
      <c r="AK35" s="418"/>
      <c r="AL35" s="418"/>
    </row>
    <row r="36" spans="1:38" ht="49.5" customHeight="1" x14ac:dyDescent="0.25">
      <c r="A36" s="149"/>
      <c r="B36" s="248"/>
      <c r="D36" s="666" t="s">
        <v>368</v>
      </c>
      <c r="E36" s="294"/>
      <c r="F36" s="705" t="str">
        <f>IF(F$32="N/A"," ",IF(F$32=0," ","Alto"))</f>
        <v xml:space="preserve"> </v>
      </c>
      <c r="G36" s="705" t="str">
        <f>IF(G$32="N/A"," ",IF(G$32=0," ","Alto"))</f>
        <v xml:space="preserve"> </v>
      </c>
      <c r="H36" s="295"/>
      <c r="I36" s="295"/>
      <c r="J36" s="295"/>
      <c r="K36" s="295"/>
      <c r="L36" s="300"/>
      <c r="M36" s="300"/>
      <c r="N36" s="295"/>
      <c r="O36" s="295"/>
      <c r="P36" s="295"/>
      <c r="Q36" s="295"/>
      <c r="R36" s="295"/>
      <c r="S36" s="295"/>
      <c r="T36" s="295"/>
      <c r="U36" s="295"/>
      <c r="V36" s="651"/>
      <c r="W36" s="712"/>
      <c r="X36" s="649" t="s">
        <v>172</v>
      </c>
      <c r="Z36" s="274"/>
      <c r="AF36" s="418"/>
      <c r="AG36" s="418"/>
      <c r="AH36" s="418"/>
      <c r="AI36" s="418"/>
      <c r="AJ36" s="418"/>
      <c r="AK36" s="418"/>
      <c r="AL36" s="418"/>
    </row>
    <row r="37" spans="1:38" ht="29.45" customHeight="1" x14ac:dyDescent="0.25">
      <c r="A37" s="275"/>
      <c r="B37" s="248"/>
      <c r="D37" s="666" t="s">
        <v>369</v>
      </c>
      <c r="E37" s="704" t="str">
        <f>IF(E$32="N/A"," ",IF(E$32=0," ","Alto"))</f>
        <v>Alto</v>
      </c>
      <c r="F37" s="705" t="str">
        <f>IF(F$32="N/A"," ",IF(F$32=0," ","Alto"))</f>
        <v xml:space="preserve"> </v>
      </c>
      <c r="G37" s="705" t="str">
        <f>IF(G$32="N/A"," ",IF(G$32=0," ","Alto"))</f>
        <v xml:space="preserve"> </v>
      </c>
      <c r="H37" s="705" t="str">
        <f t="shared" ref="H37:M37" si="2">IF(H$32="N/A"," ",IF(H$32=0," ","Alto"))</f>
        <v xml:space="preserve"> </v>
      </c>
      <c r="I37" s="705" t="str">
        <f t="shared" si="2"/>
        <v xml:space="preserve"> </v>
      </c>
      <c r="J37" s="705" t="str">
        <f t="shared" si="2"/>
        <v xml:space="preserve"> </v>
      </c>
      <c r="K37" s="705" t="str">
        <f t="shared" si="2"/>
        <v xml:space="preserve"> </v>
      </c>
      <c r="L37" s="705" t="str">
        <f t="shared" si="2"/>
        <v xml:space="preserve"> </v>
      </c>
      <c r="M37" s="705" t="str">
        <f t="shared" si="2"/>
        <v xml:space="preserve"> </v>
      </c>
      <c r="N37" s="295"/>
      <c r="O37" s="295"/>
      <c r="P37" s="295"/>
      <c r="Q37" s="295"/>
      <c r="R37" s="705" t="str">
        <f>IF(R$32="N/A"," ",IF(R$32=0," ","Bajo"))</f>
        <v xml:space="preserve"> </v>
      </c>
      <c r="S37" s="713" t="str">
        <f>IF($S$32=0," ","Bajo")</f>
        <v xml:space="preserve"> </v>
      </c>
      <c r="T37" s="705" t="str">
        <f>IF(T$32="N/A"," ",IF(T$32=0," ","Bajo"))</f>
        <v xml:space="preserve"> </v>
      </c>
      <c r="U37" s="295"/>
      <c r="V37" s="713" t="str">
        <f>IF($V$32=0," ","Alto")</f>
        <v xml:space="preserve"> </v>
      </c>
      <c r="W37" s="712"/>
      <c r="X37" s="675" t="s">
        <v>166</v>
      </c>
      <c r="Z37" s="274"/>
      <c r="AF37" s="418"/>
      <c r="AG37" s="418"/>
      <c r="AH37" s="418"/>
      <c r="AI37" s="418"/>
      <c r="AJ37" s="418"/>
      <c r="AK37" s="418"/>
      <c r="AL37" s="418"/>
    </row>
    <row r="38" spans="1:38" ht="24" customHeight="1" x14ac:dyDescent="0.25">
      <c r="A38" s="275"/>
      <c r="B38" s="248"/>
      <c r="C38" s="927"/>
      <c r="D38" s="655" t="s">
        <v>370</v>
      </c>
      <c r="E38" s="704" t="str">
        <f>IF(E$32="N/A"," ",IF(E$32=0," ","Bajo"))</f>
        <v>Bajo</v>
      </c>
      <c r="F38" s="714"/>
      <c r="G38" s="705" t="str">
        <f>IF(G$32="N/A"," ",IF(G$32=0," ","Bajo"))</f>
        <v xml:space="preserve"> </v>
      </c>
      <c r="H38" s="305"/>
      <c r="I38" s="305"/>
      <c r="J38" s="305"/>
      <c r="K38" s="305"/>
      <c r="L38" s="305"/>
      <c r="M38" s="305"/>
      <c r="N38" s="305"/>
      <c r="O38" s="305"/>
      <c r="P38" s="305"/>
      <c r="Q38" s="705" t="str">
        <f>IF(Q$32="N/A"," ",IF(Q$32=0," ","Bajo"))</f>
        <v xml:space="preserve"> </v>
      </c>
      <c r="R38" s="705" t="str">
        <f>IF(R$32="N/A"," ",IF(R$32=0," ","Bajo"))</f>
        <v xml:space="preserve"> </v>
      </c>
      <c r="S38" s="713" t="str">
        <f>IF($S$32=0," ","Bajo")</f>
        <v xml:space="preserve"> </v>
      </c>
      <c r="T38" s="305"/>
      <c r="U38" s="305"/>
      <c r="V38" s="715"/>
      <c r="W38" s="712"/>
      <c r="X38" s="675" t="s">
        <v>166</v>
      </c>
      <c r="Z38" s="274"/>
      <c r="AF38" s="418"/>
      <c r="AG38" s="418"/>
      <c r="AH38" s="418"/>
      <c r="AI38" s="418"/>
      <c r="AJ38" s="418"/>
      <c r="AK38" s="418"/>
      <c r="AL38" s="418"/>
    </row>
    <row r="39" spans="1:38" ht="32.1" customHeight="1" x14ac:dyDescent="0.25">
      <c r="A39" s="275"/>
      <c r="B39" s="248"/>
      <c r="C39" s="927"/>
      <c r="D39" s="698" t="s">
        <v>371</v>
      </c>
      <c r="E39" s="305"/>
      <c r="F39" s="714"/>
      <c r="G39" s="705" t="str">
        <f>IF(G$32="N/A"," ",IF(G$32=0," ","Alto"))</f>
        <v xml:space="preserve"> </v>
      </c>
      <c r="H39" s="305"/>
      <c r="I39" s="305"/>
      <c r="J39" s="305"/>
      <c r="K39" s="305"/>
      <c r="L39" s="305"/>
      <c r="M39" s="305"/>
      <c r="N39" s="305"/>
      <c r="O39" s="305"/>
      <c r="P39" s="305"/>
      <c r="Q39" s="305"/>
      <c r="R39" s="305"/>
      <c r="S39" s="305"/>
      <c r="T39" s="305"/>
      <c r="U39" s="305"/>
      <c r="V39" s="715"/>
      <c r="W39" s="712"/>
      <c r="X39" s="649" t="s">
        <v>172</v>
      </c>
      <c r="Z39" s="274"/>
      <c r="AF39" s="418"/>
      <c r="AG39" s="418"/>
      <c r="AH39" s="418"/>
      <c r="AI39" s="418"/>
      <c r="AJ39" s="418"/>
      <c r="AK39" s="418"/>
      <c r="AL39" s="418"/>
    </row>
    <row r="40" spans="1:38" ht="22.5" customHeight="1" x14ac:dyDescent="0.25">
      <c r="A40" s="928"/>
      <c r="B40" s="248"/>
      <c r="C40" s="74"/>
      <c r="D40" s="655" t="s">
        <v>372</v>
      </c>
      <c r="E40" s="294"/>
      <c r="F40" s="705" t="str">
        <f>IF(F$32="N/A"," ",IF(F$32=0," ","Bajo"))</f>
        <v xml:space="preserve"> </v>
      </c>
      <c r="G40" s="306"/>
      <c r="H40" s="306"/>
      <c r="I40" s="306"/>
      <c r="J40" s="306"/>
      <c r="K40" s="306"/>
      <c r="L40" s="306"/>
      <c r="M40" s="306"/>
      <c r="N40" s="306"/>
      <c r="O40" s="306"/>
      <c r="P40" s="306"/>
      <c r="Q40" s="306"/>
      <c r="R40" s="306"/>
      <c r="S40" s="306"/>
      <c r="T40" s="306"/>
      <c r="U40" s="306"/>
      <c r="V40" s="657"/>
      <c r="W40" s="712"/>
      <c r="X40" s="675" t="s">
        <v>166</v>
      </c>
      <c r="Z40" s="274"/>
      <c r="AF40" s="418"/>
      <c r="AG40" s="418"/>
      <c r="AH40" s="418"/>
      <c r="AI40" s="418"/>
      <c r="AJ40" s="418"/>
      <c r="AK40" s="418"/>
      <c r="AL40" s="418"/>
    </row>
    <row r="41" spans="1:38" ht="24" customHeight="1" x14ac:dyDescent="0.25">
      <c r="A41" s="928"/>
      <c r="B41" s="248"/>
      <c r="C41" s="243"/>
      <c r="D41" s="655" t="s">
        <v>373</v>
      </c>
      <c r="E41" s="704" t="str">
        <f>IF(E$32="N/A"," ",IF(E$32=0," ","Bajo"))</f>
        <v>Bajo</v>
      </c>
      <c r="F41" s="705" t="str">
        <f>IF(F$32="N/A"," ",IF(F$32=0," ","Bajo"))</f>
        <v xml:space="preserve"> </v>
      </c>
      <c r="G41" s="705" t="str">
        <f>IF(G$32="N/A"," ",IF(G$32=0," ","Bajo"))</f>
        <v xml:space="preserve"> </v>
      </c>
      <c r="H41" s="307"/>
      <c r="I41" s="307"/>
      <c r="J41" s="307"/>
      <c r="K41" s="307"/>
      <c r="L41" s="307"/>
      <c r="M41" s="307"/>
      <c r="N41" s="307"/>
      <c r="O41" s="307"/>
      <c r="P41" s="307"/>
      <c r="Q41" s="307"/>
      <c r="R41" s="307"/>
      <c r="S41" s="307"/>
      <c r="T41" s="307"/>
      <c r="U41" s="307"/>
      <c r="V41" s="659"/>
      <c r="W41" s="712"/>
      <c r="X41" s="675" t="s">
        <v>166</v>
      </c>
      <c r="Z41" s="274"/>
      <c r="AF41" s="418"/>
      <c r="AG41" s="418"/>
      <c r="AH41" s="418"/>
      <c r="AI41" s="418"/>
      <c r="AJ41" s="418"/>
      <c r="AK41" s="418"/>
      <c r="AL41" s="418"/>
    </row>
    <row r="42" spans="1:38" ht="38.450000000000003" customHeight="1" x14ac:dyDescent="0.25">
      <c r="A42" s="276"/>
      <c r="B42" s="248"/>
      <c r="C42" s="243"/>
      <c r="D42" s="697" t="s">
        <v>374</v>
      </c>
      <c r="E42" s="294"/>
      <c r="F42" s="716"/>
      <c r="G42" s="307"/>
      <c r="H42" s="307"/>
      <c r="I42" s="307"/>
      <c r="J42" s="307"/>
      <c r="K42" s="705" t="str">
        <f>IF(K$32="N/A"," ",IF(K$32=0," ","Bajo"))</f>
        <v xml:space="preserve"> </v>
      </c>
      <c r="L42" s="307"/>
      <c r="M42" s="307"/>
      <c r="N42" s="307"/>
      <c r="O42" s="307"/>
      <c r="P42" s="307"/>
      <c r="Q42" s="307"/>
      <c r="R42" s="307"/>
      <c r="S42" s="307"/>
      <c r="T42" s="307"/>
      <c r="U42" s="307"/>
      <c r="V42" s="659"/>
      <c r="W42" s="712"/>
      <c r="X42" s="649" t="s">
        <v>172</v>
      </c>
      <c r="Z42" s="274"/>
    </row>
    <row r="43" spans="1:38" ht="28.5" customHeight="1" x14ac:dyDescent="0.25">
      <c r="A43" s="276"/>
      <c r="B43" s="248"/>
      <c r="C43" s="243"/>
      <c r="D43" s="655" t="s">
        <v>375</v>
      </c>
      <c r="E43" s="704" t="str">
        <f>IF(E$32="N/A"," ",IF(E$32=0," ","Alto"))</f>
        <v>Alto</v>
      </c>
      <c r="F43" s="705" t="str">
        <f>IF(F$32="N/A"," ",IF(F$32=0," ","Alto"))</f>
        <v xml:space="preserve"> </v>
      </c>
      <c r="G43" s="705" t="str">
        <f>IF(G$32="N/A"," ",IF(G$32=0," ","Alto"))</f>
        <v xml:space="preserve"> </v>
      </c>
      <c r="H43" s="307"/>
      <c r="I43" s="307"/>
      <c r="J43" s="307"/>
      <c r="K43" s="307"/>
      <c r="L43" s="307"/>
      <c r="M43" s="307"/>
      <c r="N43" s="705" t="str">
        <f>IF(N$32="N/A"," ",IF(N$32=0," ","Alto"))</f>
        <v xml:space="preserve"> </v>
      </c>
      <c r="O43" s="705"/>
      <c r="P43" s="307"/>
      <c r="Q43" s="307"/>
      <c r="R43" s="307"/>
      <c r="S43" s="307"/>
      <c r="T43" s="307"/>
      <c r="U43" s="307"/>
      <c r="V43" s="713" t="str">
        <f>IF($V$32=0," ","Alto")</f>
        <v xml:space="preserve"> </v>
      </c>
      <c r="W43" s="712"/>
      <c r="X43" s="675" t="s">
        <v>166</v>
      </c>
      <c r="Z43" s="274"/>
    </row>
    <row r="44" spans="1:38" ht="35.1" customHeight="1" x14ac:dyDescent="0.25">
      <c r="A44" s="276"/>
      <c r="B44" s="248"/>
      <c r="C44" s="243"/>
      <c r="D44" s="655" t="s">
        <v>376</v>
      </c>
      <c r="E44" s="294"/>
      <c r="F44" s="716"/>
      <c r="G44" s="294"/>
      <c r="H44" s="307"/>
      <c r="I44" s="705" t="str">
        <f>IF(I$32="N/A"," ",IF(I$32=0," ","Alto"))</f>
        <v xml:space="preserve"> </v>
      </c>
      <c r="J44" s="294"/>
      <c r="K44" s="307"/>
      <c r="L44" s="705" t="str">
        <f>IF(L$32="N/A"," ",IF(L$32=0," ","Alto"))</f>
        <v xml:space="preserve"> </v>
      </c>
      <c r="M44" s="705" t="str">
        <f>IF(M$32="N/A"," ",IF(M$32=0," ","Alto"))</f>
        <v xml:space="preserve"> </v>
      </c>
      <c r="N44" s="307"/>
      <c r="O44" s="307"/>
      <c r="P44" s="307"/>
      <c r="Q44" s="307"/>
      <c r="R44" s="307"/>
      <c r="S44" s="307"/>
      <c r="T44" s="307"/>
      <c r="U44" s="307"/>
      <c r="V44" s="656"/>
      <c r="W44" s="712"/>
      <c r="X44" s="649" t="s">
        <v>172</v>
      </c>
      <c r="Z44" s="274"/>
    </row>
    <row r="45" spans="1:38" ht="24.95" customHeight="1" x14ac:dyDescent="0.25">
      <c r="A45" s="276"/>
      <c r="B45" s="248"/>
      <c r="C45" s="243"/>
      <c r="D45" s="655" t="s">
        <v>377</v>
      </c>
      <c r="E45" s="294"/>
      <c r="F45" s="716"/>
      <c r="G45" s="294"/>
      <c r="H45" s="307"/>
      <c r="I45" s="294"/>
      <c r="J45" s="294"/>
      <c r="K45" s="307"/>
      <c r="L45" s="294" t="s">
        <v>139</v>
      </c>
      <c r="M45" s="294"/>
      <c r="N45" s="307"/>
      <c r="O45" s="307"/>
      <c r="P45" s="307"/>
      <c r="Q45" s="307"/>
      <c r="R45" s="307"/>
      <c r="S45" s="307"/>
      <c r="T45" s="307"/>
      <c r="U45" s="307"/>
      <c r="V45" s="656"/>
      <c r="W45" s="712"/>
      <c r="X45" s="649" t="s">
        <v>172</v>
      </c>
      <c r="Z45" s="274"/>
    </row>
    <row r="46" spans="1:38" ht="28.5" customHeight="1" x14ac:dyDescent="0.25">
      <c r="A46" s="276"/>
      <c r="B46" s="248"/>
      <c r="C46" s="243"/>
      <c r="D46" s="666" t="s">
        <v>378</v>
      </c>
      <c r="E46" s="294"/>
      <c r="F46" s="716"/>
      <c r="G46" s="307"/>
      <c r="H46" s="307"/>
      <c r="I46" s="307"/>
      <c r="J46" s="307"/>
      <c r="K46" s="307"/>
      <c r="L46" s="294" t="s">
        <v>150</v>
      </c>
      <c r="M46" s="307"/>
      <c r="N46" s="307"/>
      <c r="O46" s="307"/>
      <c r="P46" s="307"/>
      <c r="Q46" s="309"/>
      <c r="R46" s="309"/>
      <c r="S46" s="713" t="str">
        <f>IF($S$32=0," ","Alto")</f>
        <v xml:space="preserve"> </v>
      </c>
      <c r="T46" s="307"/>
      <c r="U46" s="307"/>
      <c r="V46" s="659"/>
      <c r="W46" s="712"/>
      <c r="X46" s="675" t="s">
        <v>166</v>
      </c>
      <c r="Z46" s="274"/>
    </row>
    <row r="47" spans="1:38" ht="28.5" customHeight="1" x14ac:dyDescent="0.25">
      <c r="A47" s="276"/>
      <c r="B47" s="248"/>
      <c r="C47" s="243"/>
      <c r="D47" s="666" t="s">
        <v>379</v>
      </c>
      <c r="E47" s="294"/>
      <c r="F47" s="716"/>
      <c r="G47" s="307"/>
      <c r="H47" s="307"/>
      <c r="I47" s="294" t="s">
        <v>150</v>
      </c>
      <c r="J47" s="294" t="s">
        <v>150</v>
      </c>
      <c r="K47" s="307"/>
      <c r="L47" s="294"/>
      <c r="M47" s="307"/>
      <c r="N47" s="307"/>
      <c r="O47" s="307"/>
      <c r="P47" s="307"/>
      <c r="Q47" s="309"/>
      <c r="R47" s="713" t="str">
        <f>IF($R$32=0," ","Bajo")</f>
        <v xml:space="preserve"> </v>
      </c>
      <c r="S47" s="309"/>
      <c r="T47" s="307"/>
      <c r="U47" s="307"/>
      <c r="V47" s="659"/>
      <c r="W47" s="712"/>
      <c r="X47" s="653" t="s">
        <v>160</v>
      </c>
      <c r="Z47" s="274"/>
    </row>
    <row r="48" spans="1:38" ht="47.1" customHeight="1" x14ac:dyDescent="0.25">
      <c r="A48" s="276"/>
      <c r="B48" s="248"/>
      <c r="C48" s="1046" t="s">
        <v>380</v>
      </c>
      <c r="D48" s="697" t="s">
        <v>381</v>
      </c>
      <c r="E48" s="294"/>
      <c r="F48" s="716"/>
      <c r="G48" s="307"/>
      <c r="H48" s="307"/>
      <c r="I48" s="307"/>
      <c r="J48" s="294" t="s">
        <v>139</v>
      </c>
      <c r="K48" s="307"/>
      <c r="L48" s="307"/>
      <c r="M48" s="307"/>
      <c r="N48" s="307"/>
      <c r="O48" s="307"/>
      <c r="P48" s="307"/>
      <c r="Q48" s="309"/>
      <c r="R48" s="713" t="str">
        <f>IF($R$32=0," ","Alto")</f>
        <v xml:space="preserve"> </v>
      </c>
      <c r="S48" s="713" t="str">
        <f>IF($S$32=0," ","Alto")</f>
        <v xml:space="preserve"> </v>
      </c>
      <c r="T48" s="307"/>
      <c r="U48" s="713" t="str">
        <f>IF($U$32=0," ","Alto")</f>
        <v xml:space="preserve"> </v>
      </c>
      <c r="V48" s="659"/>
      <c r="W48" s="712"/>
      <c r="X48" s="649" t="s">
        <v>172</v>
      </c>
      <c r="Z48" s="274"/>
    </row>
    <row r="49" spans="1:26" ht="47.1" customHeight="1" x14ac:dyDescent="0.25">
      <c r="A49" s="276"/>
      <c r="B49" s="248"/>
      <c r="C49" s="1047"/>
      <c r="D49" s="697" t="s">
        <v>382</v>
      </c>
      <c r="E49" s="294"/>
      <c r="F49" s="716"/>
      <c r="G49" s="307"/>
      <c r="H49" s="307"/>
      <c r="I49" s="307"/>
      <c r="J49" s="294"/>
      <c r="K49" s="307"/>
      <c r="L49" s="307"/>
      <c r="M49" s="307"/>
      <c r="N49" s="294" t="s">
        <v>139</v>
      </c>
      <c r="O49" s="294"/>
      <c r="P49" s="307"/>
      <c r="Q49" s="309"/>
      <c r="R49" s="309"/>
      <c r="S49" s="309"/>
      <c r="T49" s="307"/>
      <c r="U49" s="713" t="str">
        <f>IF($U$32=0," ","Alto")</f>
        <v xml:space="preserve"> </v>
      </c>
      <c r="V49" s="659"/>
      <c r="W49" s="717"/>
      <c r="X49" s="675" t="s">
        <v>166</v>
      </c>
      <c r="Z49" s="274"/>
    </row>
    <row r="50" spans="1:26" ht="36.950000000000003" customHeight="1" x14ac:dyDescent="0.25">
      <c r="A50" s="276"/>
      <c r="B50" s="248"/>
      <c r="C50" s="1047"/>
      <c r="D50" s="697" t="s">
        <v>383</v>
      </c>
      <c r="E50" s="294"/>
      <c r="F50" s="716"/>
      <c r="G50" s="307"/>
      <c r="H50" s="307"/>
      <c r="I50" s="307"/>
      <c r="J50" s="294"/>
      <c r="K50" s="294" t="s">
        <v>150</v>
      </c>
      <c r="L50" s="307"/>
      <c r="M50" s="307"/>
      <c r="N50" s="307"/>
      <c r="O50" s="307"/>
      <c r="P50" s="307"/>
      <c r="Q50" s="309"/>
      <c r="R50" s="309"/>
      <c r="S50" s="309"/>
      <c r="T50" s="307"/>
      <c r="U50" s="307"/>
      <c r="V50" s="659"/>
      <c r="W50" s="717"/>
      <c r="X50" s="649" t="s">
        <v>172</v>
      </c>
      <c r="Z50" s="274"/>
    </row>
    <row r="51" spans="1:26" ht="63.75" customHeight="1" thickBot="1" x14ac:dyDescent="0.3">
      <c r="A51" s="276"/>
      <c r="B51" s="248"/>
      <c r="C51" s="1048"/>
      <c r="D51" s="718" t="s">
        <v>384</v>
      </c>
      <c r="E51" s="322"/>
      <c r="F51" s="705" t="str">
        <f>IF(F$32="N/A"," ",IF(F$32=0," ","Bajo"))</f>
        <v xml:space="preserve"> </v>
      </c>
      <c r="G51" s="719"/>
      <c r="H51" s="719"/>
      <c r="I51" s="719"/>
      <c r="J51" s="322"/>
      <c r="K51" s="719"/>
      <c r="L51" s="719"/>
      <c r="M51" s="719"/>
      <c r="N51" s="719"/>
      <c r="O51" s="719"/>
      <c r="P51" s="719"/>
      <c r="Q51" s="669"/>
      <c r="R51" s="669"/>
      <c r="S51" s="669"/>
      <c r="T51" s="719"/>
      <c r="U51" s="719"/>
      <c r="V51" s="720"/>
      <c r="W51" s="717"/>
      <c r="X51" s="675" t="s">
        <v>166</v>
      </c>
      <c r="Z51" s="279"/>
    </row>
    <row r="52" spans="1:26" ht="26.1" customHeight="1" thickBot="1" x14ac:dyDescent="0.3">
      <c r="D52" s="315" t="s">
        <v>189</v>
      </c>
      <c r="E52" s="315"/>
      <c r="F52" s="315"/>
      <c r="G52" s="672"/>
      <c r="H52" s="672"/>
      <c r="I52" s="672"/>
      <c r="J52" s="672"/>
      <c r="K52" s="672"/>
      <c r="L52" s="672"/>
      <c r="M52" s="672"/>
      <c r="N52" s="672"/>
      <c r="O52" s="672"/>
      <c r="P52" s="672"/>
      <c r="Q52" s="672"/>
      <c r="R52" s="672"/>
      <c r="S52" s="672"/>
      <c r="T52" s="672"/>
      <c r="U52" s="672"/>
      <c r="V52" s="672"/>
      <c r="W52"/>
      <c r="X52" s="672"/>
      <c r="Z52" s="281"/>
    </row>
    <row r="53" spans="1:26" ht="24" customHeight="1" x14ac:dyDescent="0.25">
      <c r="D53" s="721" t="s">
        <v>328</v>
      </c>
      <c r="E53" s="575" t="str">
        <f>IF(E$32="N/A"," ",IF(E$32=0," ","Bajo"))</f>
        <v>Bajo</v>
      </c>
      <c r="F53" s="722"/>
      <c r="G53" s="575"/>
      <c r="H53" s="575"/>
      <c r="I53" s="575"/>
      <c r="J53" s="575"/>
      <c r="K53" s="575"/>
      <c r="L53" s="575"/>
      <c r="M53" s="575"/>
      <c r="N53" s="575"/>
      <c r="O53" s="575"/>
      <c r="P53" s="575"/>
      <c r="Q53" s="575"/>
      <c r="R53" s="575"/>
      <c r="S53" s="575"/>
      <c r="T53" s="575"/>
      <c r="U53" s="575"/>
      <c r="V53" s="723"/>
      <c r="W53" s="717"/>
      <c r="X53" s="724" t="s">
        <v>166</v>
      </c>
      <c r="Z53" s="272"/>
    </row>
    <row r="54" spans="1:26" ht="30.6" customHeight="1" x14ac:dyDescent="0.25">
      <c r="C54" s="922"/>
      <c r="D54" s="725" t="s">
        <v>330</v>
      </c>
      <c r="E54" s="319"/>
      <c r="F54" s="705" t="str">
        <f>IF(F$32="N/A"," ",IF(F$32=0," ","Alto"))</f>
        <v xml:space="preserve"> </v>
      </c>
      <c r="G54" s="705" t="str">
        <f>IF(G$32="N/A"," ",IF(G$32=0," ","Alto"))</f>
        <v xml:space="preserve"> </v>
      </c>
      <c r="H54" s="294"/>
      <c r="I54" s="294"/>
      <c r="J54" s="294"/>
      <c r="K54" s="294"/>
      <c r="L54" s="294"/>
      <c r="M54" s="294"/>
      <c r="N54" s="294"/>
      <c r="O54" s="294"/>
      <c r="P54" s="294"/>
      <c r="Q54" s="705" t="str">
        <f>IF(R$32="N/A"," ",IF(R$32=0," ","Alto"))</f>
        <v xml:space="preserve"> </v>
      </c>
      <c r="R54" s="705" t="str">
        <f>IF(S$32="N/A"," ",IF(S$32=0," ","Alto"))</f>
        <v xml:space="preserve"> </v>
      </c>
      <c r="S54" s="717"/>
      <c r="T54" s="294"/>
      <c r="U54" s="294"/>
      <c r="V54" s="656"/>
      <c r="W54" s="717"/>
      <c r="X54" s="675" t="s">
        <v>166</v>
      </c>
      <c r="Z54" s="274"/>
    </row>
    <row r="55" spans="1:26" ht="36.950000000000003" customHeight="1" x14ac:dyDescent="0.25">
      <c r="C55" s="922"/>
      <c r="D55" s="655" t="s">
        <v>385</v>
      </c>
      <c r="E55" s="319"/>
      <c r="F55" s="705" t="str">
        <f>IF(F$32="N/A"," ",IF(F$32=0," ","Alto"))</f>
        <v xml:space="preserve"> </v>
      </c>
      <c r="G55" s="705" t="str">
        <f>IF(G$32="N/A"," ",IF(G$32=0," ","Alto"))</f>
        <v xml:space="preserve"> </v>
      </c>
      <c r="H55" s="294"/>
      <c r="I55" s="294"/>
      <c r="J55" s="294"/>
      <c r="K55" s="705" t="str">
        <f>IF(K$32="N/A"," ",IF(K$32=0," ","Alto"))</f>
        <v xml:space="preserve"> </v>
      </c>
      <c r="L55" s="294"/>
      <c r="M55" s="294"/>
      <c r="N55" s="294"/>
      <c r="O55" s="294"/>
      <c r="P55" s="294"/>
      <c r="Q55" s="294"/>
      <c r="R55" s="294"/>
      <c r="S55" s="705" t="str">
        <f>IF(S$32="N/A"," ",IF(S$32=0," ","Alto"))</f>
        <v xml:space="preserve"> </v>
      </c>
      <c r="T55" s="294"/>
      <c r="U55" s="294"/>
      <c r="V55" s="656"/>
      <c r="W55" s="717"/>
      <c r="X55" s="675" t="s">
        <v>172</v>
      </c>
      <c r="Z55" s="274"/>
    </row>
    <row r="56" spans="1:26" ht="48.95" customHeight="1" x14ac:dyDescent="0.25">
      <c r="C56" s="922"/>
      <c r="D56" s="655" t="s">
        <v>386</v>
      </c>
      <c r="E56" s="319"/>
      <c r="F56" s="705" t="str">
        <f>IF(F$32="N/A"," ",IF(F$32=0," ","Bajo"))</f>
        <v xml:space="preserve"> </v>
      </c>
      <c r="G56" s="705" t="str">
        <f>IF(G$32="N/A"," ",IF(G$32=0," ","Bajo"))</f>
        <v xml:space="preserve"> </v>
      </c>
      <c r="H56" s="294"/>
      <c r="I56" s="294"/>
      <c r="J56" s="294"/>
      <c r="K56" s="294"/>
      <c r="L56" s="294"/>
      <c r="M56" s="294"/>
      <c r="N56" s="294"/>
      <c r="O56" s="294"/>
      <c r="P56" s="294"/>
      <c r="Q56" s="705" t="str">
        <f>IF(Q$32="N/A"," ",IF(Q$32=0," ","Bajo"))</f>
        <v xml:space="preserve"> </v>
      </c>
      <c r="R56" s="705" t="str">
        <f>IF(R$32="N/A"," ",IF(R$32=0," ","Bajo"))</f>
        <v xml:space="preserve"> </v>
      </c>
      <c r="S56" s="294"/>
      <c r="T56" s="294"/>
      <c r="U56" s="294"/>
      <c r="V56" s="656"/>
      <c r="W56" s="717"/>
      <c r="X56" s="675" t="s">
        <v>166</v>
      </c>
      <c r="Z56" s="274"/>
    </row>
    <row r="57" spans="1:26" ht="39" customHeight="1" thickBot="1" x14ac:dyDescent="0.3">
      <c r="C57" s="922"/>
      <c r="D57" s="655" t="s">
        <v>387</v>
      </c>
      <c r="E57" s="321"/>
      <c r="F57" s="726" t="str">
        <f>IF(F$32="N/A"," ",IF(F$32=0," ","Bajo"))</f>
        <v xml:space="preserve"> </v>
      </c>
      <c r="G57" s="322"/>
      <c r="H57" s="322"/>
      <c r="I57" s="322"/>
      <c r="J57" s="322"/>
      <c r="K57" s="322"/>
      <c r="L57" s="322"/>
      <c r="M57" s="322"/>
      <c r="N57" s="322"/>
      <c r="O57" s="322"/>
      <c r="P57" s="322"/>
      <c r="Q57" s="322"/>
      <c r="R57" s="322"/>
      <c r="S57" s="322"/>
      <c r="T57" s="322"/>
      <c r="U57" s="322"/>
      <c r="V57" s="726" t="str">
        <f>IF(V$32="N/A"," ",IF(V$32=0," ","Bajo"))</f>
        <v xml:space="preserve"> </v>
      </c>
      <c r="W57" s="717"/>
      <c r="X57" s="678" t="s">
        <v>166</v>
      </c>
      <c r="Z57" s="279"/>
    </row>
    <row r="58" spans="1:26" ht="48.6" customHeight="1" x14ac:dyDescent="0.25">
      <c r="C58" s="922"/>
      <c r="E58" s="111"/>
      <c r="F58" s="111"/>
      <c r="G58" s="285"/>
      <c r="H58" s="285"/>
      <c r="I58" s="285"/>
      <c r="J58" s="285"/>
      <c r="K58" s="285"/>
      <c r="L58" s="285"/>
      <c r="M58" s="285"/>
      <c r="N58" s="285"/>
      <c r="O58" s="285"/>
      <c r="P58" s="285"/>
      <c r="Q58" s="285"/>
      <c r="R58" s="285"/>
      <c r="S58" s="285"/>
      <c r="T58" s="285"/>
      <c r="U58" s="285"/>
      <c r="V58" s="285"/>
      <c r="X58" s="277"/>
    </row>
    <row r="59" spans="1:26" x14ac:dyDescent="0.25">
      <c r="C59" s="922"/>
      <c r="D59" s="284"/>
      <c r="E59" s="111"/>
      <c r="F59" s="111"/>
      <c r="G59" s="285"/>
      <c r="H59" s="285"/>
      <c r="I59" s="285"/>
      <c r="J59" s="285"/>
      <c r="K59" s="285"/>
      <c r="L59" s="285"/>
      <c r="M59" s="285"/>
      <c r="N59" s="285"/>
      <c r="O59" s="285"/>
      <c r="P59" s="285"/>
      <c r="Q59" s="285"/>
      <c r="R59" s="285"/>
      <c r="S59" s="285"/>
      <c r="T59" s="285"/>
      <c r="U59" s="285"/>
      <c r="V59" s="285"/>
      <c r="X59" s="277"/>
    </row>
    <row r="60" spans="1:26" ht="39" customHeight="1" x14ac:dyDescent="0.25">
      <c r="C60" s="922"/>
      <c r="E60" s="111"/>
      <c r="F60" s="111"/>
      <c r="G60" s="285"/>
      <c r="H60" s="285"/>
      <c r="I60" s="285"/>
      <c r="J60" s="285"/>
      <c r="K60" s="285"/>
      <c r="L60" s="285"/>
      <c r="M60" s="285"/>
      <c r="N60" s="285"/>
      <c r="O60" s="285"/>
      <c r="P60" s="285"/>
      <c r="Q60" s="285"/>
      <c r="R60" s="285"/>
      <c r="S60" s="285"/>
      <c r="T60" s="285"/>
      <c r="U60" s="285"/>
      <c r="V60" s="285"/>
      <c r="X60" s="277"/>
    </row>
    <row r="61" spans="1:26" ht="38.450000000000003" customHeight="1" x14ac:dyDescent="0.25">
      <c r="C61" s="922"/>
    </row>
    <row r="62" spans="1:26" ht="56.1" customHeight="1" x14ac:dyDescent="0.25"/>
    <row r="63" spans="1:26" ht="19.5" customHeight="1" x14ac:dyDescent="0.25"/>
    <row r="64" spans="1:26" ht="29.1" customHeight="1" x14ac:dyDescent="0.25">
      <c r="D64" s="284"/>
    </row>
    <row r="65" spans="4:4" ht="33" customHeight="1" x14ac:dyDescent="0.25">
      <c r="D65" s="284"/>
    </row>
    <row r="66" spans="4:4" x14ac:dyDescent="0.25">
      <c r="D66" s="284"/>
    </row>
  </sheetData>
  <sheetProtection algorithmName="SHA-512" hashValue="qEVWSfDiL9djRlt31NN/Y5qpOVC92m+IGifIFDwmsV/KeHj0G9jttKrCjXJ7vUYrztNG6gMkFbX2RBposgEKsw==" saltValue="LR8Z87TK021I7bov67cz/w==" spinCount="100000" sheet="1" selectLockedCells="1"/>
  <mergeCells count="57">
    <mergeCell ref="U32:U33"/>
    <mergeCell ref="V32:V33"/>
    <mergeCell ref="L32:L33"/>
    <mergeCell ref="P32:P33"/>
    <mergeCell ref="Q32:Q33"/>
    <mergeCell ref="R32:R33"/>
    <mergeCell ref="S32:S33"/>
    <mergeCell ref="T32:T33"/>
    <mergeCell ref="O32:O33"/>
    <mergeCell ref="A12:A22"/>
    <mergeCell ref="A23:A26"/>
    <mergeCell ref="A27:A31"/>
    <mergeCell ref="A32:A35"/>
    <mergeCell ref="A8:A11"/>
    <mergeCell ref="Q6:V6"/>
    <mergeCell ref="Q5:V5"/>
    <mergeCell ref="C54:C61"/>
    <mergeCell ref="A40:A41"/>
    <mergeCell ref="C38:C39"/>
    <mergeCell ref="S23:S24"/>
    <mergeCell ref="T23:T24"/>
    <mergeCell ref="U23:U24"/>
    <mergeCell ref="V23:V24"/>
    <mergeCell ref="L23:L24"/>
    <mergeCell ref="M23:M24"/>
    <mergeCell ref="N23:N24"/>
    <mergeCell ref="P23:P24"/>
    <mergeCell ref="Q28:V28"/>
    <mergeCell ref="Q29:V29"/>
    <mergeCell ref="R7:V7"/>
    <mergeCell ref="Q23:Q24"/>
    <mergeCell ref="R23:R24"/>
    <mergeCell ref="I23:I24"/>
    <mergeCell ref="J23:J24"/>
    <mergeCell ref="K23:K24"/>
    <mergeCell ref="E23:E24"/>
    <mergeCell ref="G23:G24"/>
    <mergeCell ref="H23:H24"/>
    <mergeCell ref="F8:M8"/>
    <mergeCell ref="N8:P8"/>
    <mergeCell ref="O23:O24"/>
    <mergeCell ref="Q8:V8"/>
    <mergeCell ref="F23:F24"/>
    <mergeCell ref="C48:C51"/>
    <mergeCell ref="N31:P31"/>
    <mergeCell ref="D32:D33"/>
    <mergeCell ref="Q31:V31"/>
    <mergeCell ref="E32:E33"/>
    <mergeCell ref="F32:F33"/>
    <mergeCell ref="G32:G33"/>
    <mergeCell ref="F31:M31"/>
    <mergeCell ref="H32:H33"/>
    <mergeCell ref="I32:I33"/>
    <mergeCell ref="J32:J33"/>
    <mergeCell ref="K32:K33"/>
    <mergeCell ref="M32:M33"/>
    <mergeCell ref="N32:N33"/>
  </mergeCells>
  <conditionalFormatting sqref="E9:V9">
    <cfRule type="cellIs" dxfId="34" priority="3" operator="equal">
      <formula>0</formula>
    </cfRule>
  </conditionalFormatting>
  <conditionalFormatting sqref="E10:V10 T46:V47 T48:T49 V48:V49 G48:I51 L50:P50 T50:V51">
    <cfRule type="cellIs" dxfId="33" priority="20" operator="equal">
      <formula>"Medio"</formula>
    </cfRule>
    <cfRule type="cellIs" dxfId="32" priority="21" operator="equal">
      <formula>"Bajo"</formula>
    </cfRule>
    <cfRule type="cellIs" dxfId="31" priority="22" operator="equal">
      <formula>"Alto"</formula>
    </cfRule>
  </conditionalFormatting>
  <conditionalFormatting sqref="E10:V10">
    <cfRule type="cellIs" dxfId="30" priority="7" operator="equal">
      <formula>"N/A"</formula>
    </cfRule>
  </conditionalFormatting>
  <conditionalFormatting sqref="E25:V25">
    <cfRule type="cellIs" dxfId="29" priority="4" operator="equal">
      <formula>"N/A"</formula>
    </cfRule>
    <cfRule type="cellIs" dxfId="28" priority="17" operator="equal">
      <formula>"Alto"</formula>
    </cfRule>
    <cfRule type="cellIs" dxfId="27" priority="18" operator="equal">
      <formula>"Medio"</formula>
    </cfRule>
    <cfRule type="cellIs" dxfId="26" priority="19" operator="equal">
      <formula>"Bajo"</formula>
    </cfRule>
  </conditionalFormatting>
  <conditionalFormatting sqref="E27:V27 E28:P28 E29:Q30 H41:V41">
    <cfRule type="cellIs" dxfId="25" priority="11" operator="equal">
      <formula>"Medio"</formula>
    </cfRule>
    <cfRule type="cellIs" dxfId="24" priority="12" operator="equal">
      <formula>"Bajo"</formula>
    </cfRule>
    <cfRule type="cellIs" dxfId="23" priority="13" operator="equal">
      <formula>"Alto"</formula>
    </cfRule>
  </conditionalFormatting>
  <conditionalFormatting sqref="E32:V33">
    <cfRule type="cellIs" dxfId="22" priority="1" operator="equal">
      <formula>0</formula>
    </cfRule>
  </conditionalFormatting>
  <conditionalFormatting sqref="G42:J42 L42:V42 H43:M43 P43:U43 H44:H45 K44:K45 N44:U45 G46:K46 M46:P47 G47:H47 K47 K48:P48 K49:M49 P49 K51:P51">
    <cfRule type="cellIs" dxfId="21" priority="23" operator="equal">
      <formula>"Medio"</formula>
    </cfRule>
    <cfRule type="cellIs" dxfId="20" priority="24" operator="equal">
      <formula>"Bajo"</formula>
    </cfRule>
    <cfRule type="cellIs" dxfId="19" priority="25" operator="equal">
      <formula>"Alto"</formula>
    </cfRule>
  </conditionalFormatting>
  <conditionalFormatting sqref="G40:V40">
    <cfRule type="cellIs" dxfId="18" priority="8" operator="equal">
      <formula>"Alto"</formula>
    </cfRule>
    <cfRule type="cellIs" dxfId="17" priority="9" operator="equal">
      <formula>"Medio"</formula>
    </cfRule>
    <cfRule type="cellIs" dxfId="16" priority="10" operator="equal">
      <formula>"Bajo"</formula>
    </cfRule>
  </conditionalFormatting>
  <dataValidations count="2">
    <dataValidation type="list" showInputMessage="1" showErrorMessage="1" sqref="E23:V24" xr:uid="{12837AD4-2C45-48E0-86D0-FB9D2E8C4236}">
      <formula1>"Bajo, Alto"</formula1>
    </dataValidation>
    <dataValidation type="list" allowBlank="1" showInputMessage="1" showErrorMessage="1" sqref="E13:V22" xr:uid="{BACBFDFF-9454-42E8-9409-E8E4F66D35E4}">
      <formula1>"Bajo,Alto"</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CA51B-622B-49A9-9143-01C5EF62DE0B}">
  <sheetPr codeName="Sheet14"/>
  <dimension ref="A1:L158"/>
  <sheetViews>
    <sheetView zoomScale="85" zoomScaleNormal="85" workbookViewId="0"/>
  </sheetViews>
  <sheetFormatPr baseColWidth="10" defaultColWidth="8.7109375" defaultRowHeight="12" x14ac:dyDescent="0.25"/>
  <cols>
    <col min="1" max="1" width="45.85546875" style="9" customWidth="1"/>
    <col min="2" max="2" width="20" style="9" customWidth="1"/>
    <col min="3" max="3" width="44.85546875" style="9" customWidth="1"/>
    <col min="4" max="4" width="44.85546875" style="25" customWidth="1"/>
    <col min="5" max="5" width="43.42578125" style="9" customWidth="1"/>
    <col min="6" max="6" width="40.140625" style="9" customWidth="1"/>
    <col min="7" max="16384" width="8.7109375" style="9"/>
  </cols>
  <sheetData>
    <row r="1" spans="1:12" x14ac:dyDescent="0.25">
      <c r="C1" s="22" t="s">
        <v>388</v>
      </c>
      <c r="D1" s="24" t="s">
        <v>389</v>
      </c>
      <c r="E1" s="22" t="s">
        <v>390</v>
      </c>
      <c r="F1" s="22" t="s">
        <v>254</v>
      </c>
      <c r="H1" s="22"/>
    </row>
    <row r="2" spans="1:12" x14ac:dyDescent="0.25">
      <c r="A2" s="22" t="s">
        <v>391</v>
      </c>
      <c r="F2" s="22"/>
    </row>
    <row r="3" spans="1:12" x14ac:dyDescent="0.25">
      <c r="A3" s="525" t="s">
        <v>116</v>
      </c>
      <c r="C3" s="525" t="s">
        <v>116</v>
      </c>
      <c r="D3" s="525" t="s">
        <v>116</v>
      </c>
      <c r="E3" s="525" t="s">
        <v>116</v>
      </c>
      <c r="F3" s="525" t="s">
        <v>116</v>
      </c>
      <c r="H3" s="533"/>
      <c r="I3" s="533"/>
      <c r="J3" s="533"/>
      <c r="K3" s="533"/>
      <c r="L3" s="533"/>
    </row>
    <row r="4" spans="1:12" ht="48" x14ac:dyDescent="0.25">
      <c r="A4" s="776" t="s">
        <v>392</v>
      </c>
      <c r="C4" s="18" t="s">
        <v>393</v>
      </c>
      <c r="D4" s="21" t="s">
        <v>394</v>
      </c>
      <c r="E4" s="532" t="s">
        <v>395</v>
      </c>
      <c r="F4" s="532" t="s">
        <v>396</v>
      </c>
      <c r="H4" s="157"/>
      <c r="I4" s="157"/>
      <c r="J4" s="533"/>
      <c r="K4" s="157"/>
      <c r="L4" s="157"/>
    </row>
    <row r="5" spans="1:12" ht="108" x14ac:dyDescent="0.25">
      <c r="A5" s="526" t="s">
        <v>397</v>
      </c>
      <c r="C5" s="18" t="s">
        <v>398</v>
      </c>
      <c r="D5" s="21" t="s">
        <v>399</v>
      </c>
      <c r="E5" s="532" t="s">
        <v>400</v>
      </c>
      <c r="F5" s="532" t="s">
        <v>401</v>
      </c>
      <c r="H5" s="158"/>
      <c r="I5" s="158"/>
      <c r="J5" s="533"/>
      <c r="K5" s="158"/>
      <c r="L5" s="158"/>
    </row>
    <row r="6" spans="1:12" ht="36" x14ac:dyDescent="0.25">
      <c r="A6" s="527" t="s">
        <v>402</v>
      </c>
      <c r="C6" s="9" t="s">
        <v>403</v>
      </c>
      <c r="D6" s="21" t="s">
        <v>404</v>
      </c>
      <c r="E6" s="532" t="s">
        <v>405</v>
      </c>
      <c r="F6" s="532" t="s">
        <v>406</v>
      </c>
      <c r="H6" s="158"/>
      <c r="I6" s="533"/>
      <c r="J6" s="158"/>
      <c r="K6" s="158"/>
      <c r="L6" s="158"/>
    </row>
    <row r="7" spans="1:12" ht="120" x14ac:dyDescent="0.25">
      <c r="A7" s="527" t="s">
        <v>407</v>
      </c>
      <c r="C7" s="18" t="s">
        <v>408</v>
      </c>
      <c r="D7" s="21" t="s">
        <v>409</v>
      </c>
      <c r="E7" s="532" t="s">
        <v>410</v>
      </c>
      <c r="F7" s="532" t="s">
        <v>411</v>
      </c>
      <c r="H7" s="158"/>
      <c r="I7" s="533"/>
      <c r="J7" s="158"/>
      <c r="K7" s="533"/>
      <c r="L7" s="158"/>
    </row>
    <row r="8" spans="1:12" ht="72" x14ac:dyDescent="0.25">
      <c r="A8" s="527" t="s">
        <v>547</v>
      </c>
      <c r="C8" s="18" t="s">
        <v>413</v>
      </c>
      <c r="D8" s="21" t="s">
        <v>414</v>
      </c>
      <c r="E8" s="532" t="s">
        <v>415</v>
      </c>
      <c r="F8" s="532" t="s">
        <v>416</v>
      </c>
      <c r="H8" s="158"/>
      <c r="I8" s="533"/>
      <c r="J8" s="158"/>
      <c r="K8" s="533"/>
      <c r="L8" s="533"/>
    </row>
    <row r="9" spans="1:12" ht="60" x14ac:dyDescent="0.25">
      <c r="A9" s="528" t="s">
        <v>417</v>
      </c>
      <c r="C9" s="18" t="s">
        <v>418</v>
      </c>
      <c r="D9" s="21" t="s">
        <v>419</v>
      </c>
      <c r="E9" s="532" t="s">
        <v>420</v>
      </c>
      <c r="F9" s="532" t="s">
        <v>420</v>
      </c>
      <c r="H9" s="158"/>
      <c r="I9" s="533"/>
      <c r="J9" s="533"/>
      <c r="K9" s="533"/>
      <c r="L9" s="158"/>
    </row>
    <row r="10" spans="1:12" ht="120" x14ac:dyDescent="0.25">
      <c r="A10" s="18" t="s">
        <v>421</v>
      </c>
      <c r="C10" s="18" t="s">
        <v>422</v>
      </c>
      <c r="D10" s="21" t="s">
        <v>423</v>
      </c>
      <c r="E10" s="532" t="s">
        <v>546</v>
      </c>
      <c r="F10" s="532" t="s">
        <v>424</v>
      </c>
      <c r="H10" s="158"/>
      <c r="I10" s="158"/>
      <c r="J10" s="158"/>
      <c r="K10" s="533"/>
      <c r="L10" s="158"/>
    </row>
    <row r="11" spans="1:12" ht="120" x14ac:dyDescent="0.25">
      <c r="A11" s="18" t="s">
        <v>425</v>
      </c>
      <c r="C11" s="531" t="s">
        <v>426</v>
      </c>
      <c r="D11" s="21" t="s">
        <v>427</v>
      </c>
      <c r="E11" s="532" t="s">
        <v>428</v>
      </c>
      <c r="F11" s="532" t="s">
        <v>429</v>
      </c>
      <c r="H11" s="158"/>
      <c r="I11" s="158"/>
      <c r="J11" s="158"/>
      <c r="K11" s="533"/>
      <c r="L11" s="158"/>
    </row>
    <row r="12" spans="1:12" ht="72" x14ac:dyDescent="0.25">
      <c r="A12" s="529" t="s">
        <v>430</v>
      </c>
      <c r="C12" s="531" t="s">
        <v>431</v>
      </c>
      <c r="D12" s="21" t="s">
        <v>432</v>
      </c>
      <c r="E12" s="532" t="s">
        <v>433</v>
      </c>
      <c r="F12" s="532" t="s">
        <v>434</v>
      </c>
      <c r="H12" s="158"/>
      <c r="I12" s="533"/>
      <c r="J12" s="533"/>
      <c r="K12" s="533"/>
      <c r="L12" s="533"/>
    </row>
    <row r="13" spans="1:12" ht="60" x14ac:dyDescent="0.25">
      <c r="A13" s="527" t="s">
        <v>435</v>
      </c>
      <c r="C13" s="531" t="s">
        <v>436</v>
      </c>
      <c r="D13" s="21" t="s">
        <v>437</v>
      </c>
      <c r="E13" s="532" t="s">
        <v>438</v>
      </c>
      <c r="F13" s="532" t="s">
        <v>439</v>
      </c>
      <c r="H13" s="158"/>
      <c r="I13" s="533"/>
      <c r="J13" s="533"/>
      <c r="K13" s="533"/>
      <c r="L13" s="533"/>
    </row>
    <row r="14" spans="1:12" ht="48" x14ac:dyDescent="0.25">
      <c r="A14" s="527" t="s">
        <v>440</v>
      </c>
      <c r="C14" s="23" t="s">
        <v>116</v>
      </c>
      <c r="D14" s="21" t="s">
        <v>441</v>
      </c>
      <c r="E14" s="532" t="s">
        <v>442</v>
      </c>
      <c r="F14" s="532" t="s">
        <v>116</v>
      </c>
      <c r="H14" s="195"/>
      <c r="I14" s="533"/>
      <c r="J14" s="533"/>
      <c r="K14" s="533"/>
      <c r="L14" s="195"/>
    </row>
    <row r="15" spans="1:12" ht="120" x14ac:dyDescent="0.25">
      <c r="A15" s="9" t="s">
        <v>443</v>
      </c>
      <c r="C15" s="20" t="s">
        <v>444</v>
      </c>
      <c r="D15" s="21" t="s">
        <v>445</v>
      </c>
      <c r="E15" s="20" t="s">
        <v>446</v>
      </c>
      <c r="F15" s="20" t="s">
        <v>447</v>
      </c>
      <c r="H15" s="195"/>
      <c r="I15" s="533"/>
      <c r="J15" s="533"/>
      <c r="K15" s="533"/>
      <c r="L15" s="195"/>
    </row>
    <row r="16" spans="1:12" ht="60" x14ac:dyDescent="0.25">
      <c r="A16" s="9" t="s">
        <v>448</v>
      </c>
      <c r="C16" s="530" t="s">
        <v>449</v>
      </c>
      <c r="D16" s="21" t="s">
        <v>450</v>
      </c>
      <c r="E16" s="20" t="s">
        <v>451</v>
      </c>
      <c r="F16" s="20" t="s">
        <v>447</v>
      </c>
      <c r="H16" s="195"/>
      <c r="I16" s="533"/>
      <c r="J16" s="533"/>
      <c r="K16" s="533"/>
      <c r="L16" s="195"/>
    </row>
    <row r="17" spans="1:12" ht="84" x14ac:dyDescent="0.25">
      <c r="A17" s="9" t="s">
        <v>452</v>
      </c>
      <c r="C17" s="20" t="s">
        <v>453</v>
      </c>
      <c r="D17" s="21" t="s">
        <v>454</v>
      </c>
      <c r="E17" s="20" t="s">
        <v>455</v>
      </c>
      <c r="F17" s="20" t="s">
        <v>456</v>
      </c>
      <c r="H17" s="195"/>
      <c r="I17" s="533"/>
      <c r="J17" s="533"/>
      <c r="K17" s="533"/>
      <c r="L17" s="533"/>
    </row>
    <row r="18" spans="1:12" ht="72" x14ac:dyDescent="0.25">
      <c r="A18" s="9" t="s">
        <v>457</v>
      </c>
      <c r="C18" s="20" t="s">
        <v>458</v>
      </c>
      <c r="D18" s="21" t="s">
        <v>459</v>
      </c>
      <c r="E18" s="20" t="s">
        <v>460</v>
      </c>
      <c r="F18" s="20" t="s">
        <v>461</v>
      </c>
      <c r="H18" s="195"/>
      <c r="I18" s="533"/>
      <c r="J18" s="533"/>
      <c r="K18" s="533"/>
      <c r="L18" s="533"/>
    </row>
    <row r="19" spans="1:12" ht="72" x14ac:dyDescent="0.25">
      <c r="A19" s="9" t="s">
        <v>462</v>
      </c>
      <c r="C19" s="20" t="s">
        <v>463</v>
      </c>
      <c r="D19" s="21" t="s">
        <v>464</v>
      </c>
      <c r="E19" s="20" t="s">
        <v>465</v>
      </c>
      <c r="F19" s="20" t="s">
        <v>465</v>
      </c>
      <c r="H19" s="195"/>
      <c r="I19" s="533"/>
      <c r="J19" s="195"/>
      <c r="K19" s="167"/>
      <c r="L19" s="533"/>
    </row>
    <row r="21" spans="1:12" x14ac:dyDescent="0.25">
      <c r="F21" s="22"/>
    </row>
    <row r="22" spans="1:12" x14ac:dyDescent="0.25">
      <c r="A22" s="22" t="s">
        <v>466</v>
      </c>
    </row>
    <row r="23" spans="1:12" x14ac:dyDescent="0.25">
      <c r="A23" s="9" t="s">
        <v>116</v>
      </c>
      <c r="H23" s="533"/>
      <c r="I23" s="533"/>
      <c r="J23" s="533"/>
      <c r="K23" s="533"/>
      <c r="L23" s="533"/>
    </row>
    <row r="24" spans="1:12" ht="48" x14ac:dyDescent="0.25">
      <c r="A24" s="776" t="s">
        <v>392</v>
      </c>
      <c r="C24" s="18" t="s">
        <v>393</v>
      </c>
      <c r="D24" s="21" t="s">
        <v>394</v>
      </c>
      <c r="E24" s="532" t="s">
        <v>395</v>
      </c>
      <c r="F24" s="532" t="s">
        <v>396</v>
      </c>
      <c r="H24" s="157"/>
      <c r="I24" s="157"/>
      <c r="J24" s="162"/>
      <c r="K24" s="158"/>
      <c r="L24" s="158"/>
    </row>
    <row r="25" spans="1:12" ht="108" x14ac:dyDescent="0.25">
      <c r="A25" s="526" t="s">
        <v>397</v>
      </c>
      <c r="C25" s="18" t="s">
        <v>398</v>
      </c>
      <c r="D25" s="21" t="s">
        <v>399</v>
      </c>
      <c r="E25" s="532" t="s">
        <v>400</v>
      </c>
      <c r="F25" s="532" t="s">
        <v>401</v>
      </c>
      <c r="H25" s="158"/>
      <c r="I25" s="158"/>
      <c r="J25" s="162"/>
      <c r="K25" s="158"/>
      <c r="L25" s="158"/>
    </row>
    <row r="26" spans="1:12" ht="36" x14ac:dyDescent="0.25">
      <c r="A26" s="527" t="s">
        <v>402</v>
      </c>
      <c r="C26" s="9" t="s">
        <v>403</v>
      </c>
      <c r="D26" s="21" t="s">
        <v>404</v>
      </c>
      <c r="E26" s="532" t="s">
        <v>405</v>
      </c>
      <c r="F26" s="532" t="s">
        <v>406</v>
      </c>
      <c r="H26" s="158"/>
      <c r="I26" s="159"/>
      <c r="J26" s="158"/>
      <c r="K26" s="158"/>
      <c r="L26" s="158"/>
    </row>
    <row r="27" spans="1:12" ht="120" x14ac:dyDescent="0.25">
      <c r="A27" s="527" t="s">
        <v>407</v>
      </c>
      <c r="C27" s="18" t="s">
        <v>408</v>
      </c>
      <c r="D27" s="21" t="s">
        <v>409</v>
      </c>
      <c r="E27" s="532" t="s">
        <v>410</v>
      </c>
      <c r="F27" s="532" t="s">
        <v>411</v>
      </c>
      <c r="H27" s="158"/>
      <c r="I27" s="159"/>
      <c r="J27" s="158"/>
      <c r="K27" s="159"/>
      <c r="L27" s="158"/>
    </row>
    <row r="28" spans="1:12" ht="72" x14ac:dyDescent="0.25">
      <c r="A28" s="527" t="s">
        <v>547</v>
      </c>
      <c r="C28" s="18" t="s">
        <v>413</v>
      </c>
      <c r="D28" s="21" t="s">
        <v>414</v>
      </c>
      <c r="E28" s="532" t="s">
        <v>415</v>
      </c>
      <c r="F28" s="532" t="s">
        <v>416</v>
      </c>
      <c r="H28" s="158"/>
      <c r="I28" s="159"/>
      <c r="J28" s="158"/>
      <c r="K28" s="159"/>
      <c r="L28" s="159"/>
    </row>
    <row r="29" spans="1:12" ht="60" x14ac:dyDescent="0.25">
      <c r="A29" s="528" t="s">
        <v>417</v>
      </c>
      <c r="C29" s="18" t="s">
        <v>467</v>
      </c>
      <c r="D29" s="21" t="s">
        <v>419</v>
      </c>
      <c r="E29" s="532" t="s">
        <v>420</v>
      </c>
      <c r="F29" s="532" t="s">
        <v>420</v>
      </c>
      <c r="H29" s="158"/>
      <c r="I29" s="159"/>
      <c r="J29" s="159"/>
      <c r="K29" s="159"/>
      <c r="L29" s="158"/>
    </row>
    <row r="30" spans="1:12" ht="120" x14ac:dyDescent="0.25">
      <c r="A30" s="18" t="s">
        <v>421</v>
      </c>
      <c r="C30" s="18" t="s">
        <v>422</v>
      </c>
      <c r="D30" s="21" t="s">
        <v>423</v>
      </c>
      <c r="E30" s="532" t="s">
        <v>546</v>
      </c>
      <c r="F30" s="532" t="s">
        <v>424</v>
      </c>
      <c r="H30" s="158"/>
      <c r="I30" s="158"/>
      <c r="J30" s="158"/>
      <c r="K30" s="159"/>
      <c r="L30" s="158"/>
    </row>
    <row r="31" spans="1:12" ht="120" x14ac:dyDescent="0.25">
      <c r="A31" s="18" t="s">
        <v>425</v>
      </c>
      <c r="C31" s="531" t="s">
        <v>426</v>
      </c>
      <c r="D31" s="21" t="s">
        <v>427</v>
      </c>
      <c r="E31" s="532" t="s">
        <v>428</v>
      </c>
      <c r="F31" s="532" t="s">
        <v>429</v>
      </c>
      <c r="H31" s="158"/>
      <c r="I31" s="158"/>
      <c r="J31" s="158"/>
      <c r="K31" s="167"/>
      <c r="L31" s="158"/>
    </row>
    <row r="32" spans="1:12" ht="72" x14ac:dyDescent="0.25">
      <c r="A32" s="529" t="s">
        <v>430</v>
      </c>
      <c r="C32" s="531" t="s">
        <v>431</v>
      </c>
      <c r="D32" s="21" t="s">
        <v>432</v>
      </c>
      <c r="E32" s="532" t="s">
        <v>433</v>
      </c>
      <c r="F32" s="532" t="s">
        <v>434</v>
      </c>
      <c r="H32" s="158"/>
      <c r="I32" s="159"/>
      <c r="J32" s="159"/>
      <c r="K32" s="159"/>
      <c r="L32" s="167"/>
    </row>
    <row r="33" spans="1:12" ht="60" x14ac:dyDescent="0.25">
      <c r="A33" s="527" t="s">
        <v>435</v>
      </c>
      <c r="C33" s="531" t="s">
        <v>468</v>
      </c>
      <c r="D33" s="21" t="s">
        <v>437</v>
      </c>
      <c r="E33" s="532" t="s">
        <v>438</v>
      </c>
      <c r="F33" s="532" t="s">
        <v>439</v>
      </c>
      <c r="H33" s="158"/>
      <c r="I33" s="167"/>
      <c r="J33" s="167"/>
      <c r="K33" s="167"/>
      <c r="L33" s="167"/>
    </row>
    <row r="34" spans="1:12" ht="48" x14ac:dyDescent="0.25">
      <c r="A34" s="527" t="s">
        <v>440</v>
      </c>
      <c r="C34" s="23" t="s">
        <v>116</v>
      </c>
      <c r="D34" s="21" t="s">
        <v>441</v>
      </c>
      <c r="E34" s="532" t="s">
        <v>442</v>
      </c>
      <c r="F34" s="532" t="s">
        <v>116</v>
      </c>
      <c r="H34" s="195"/>
      <c r="I34" s="167"/>
      <c r="J34" s="167"/>
      <c r="K34" s="167"/>
      <c r="L34" s="195"/>
    </row>
    <row r="35" spans="1:12" ht="88.5" customHeight="1" x14ac:dyDescent="0.25">
      <c r="A35" s="9" t="s">
        <v>469</v>
      </c>
      <c r="C35" s="20" t="s">
        <v>470</v>
      </c>
      <c r="D35" s="21" t="s">
        <v>471</v>
      </c>
      <c r="E35" s="20" t="s">
        <v>472</v>
      </c>
      <c r="F35" s="20" t="s">
        <v>473</v>
      </c>
      <c r="G35" s="23"/>
      <c r="H35" s="195"/>
      <c r="I35" s="167"/>
      <c r="J35" s="167"/>
      <c r="K35" s="167"/>
      <c r="L35" s="195"/>
    </row>
    <row r="36" spans="1:12" ht="60" x14ac:dyDescent="0.25">
      <c r="A36" s="18" t="s">
        <v>474</v>
      </c>
      <c r="C36" s="20" t="s">
        <v>475</v>
      </c>
      <c r="D36" s="21" t="s">
        <v>476</v>
      </c>
      <c r="E36" s="20" t="s">
        <v>477</v>
      </c>
      <c r="F36" s="20" t="s">
        <v>478</v>
      </c>
      <c r="G36" s="23"/>
      <c r="H36" s="195"/>
      <c r="I36" s="167"/>
      <c r="J36" s="167"/>
      <c r="K36" s="167"/>
      <c r="L36" s="195"/>
    </row>
    <row r="37" spans="1:12" ht="51" customHeight="1" x14ac:dyDescent="0.25">
      <c r="A37" s="9" t="s">
        <v>479</v>
      </c>
      <c r="C37" s="20" t="s">
        <v>480</v>
      </c>
      <c r="D37" s="21" t="s">
        <v>481</v>
      </c>
      <c r="E37" s="20" t="s">
        <v>482</v>
      </c>
      <c r="F37" s="20" t="s">
        <v>483</v>
      </c>
      <c r="G37" s="23"/>
      <c r="H37" s="195"/>
      <c r="I37" s="167"/>
      <c r="J37" s="195"/>
      <c r="K37" s="167"/>
      <c r="L37" s="416"/>
    </row>
    <row r="38" spans="1:12" ht="15" x14ac:dyDescent="0.25">
      <c r="C38" s="20"/>
      <c r="D38" s="21"/>
      <c r="E38" s="20"/>
      <c r="F38" s="20"/>
      <c r="G38" s="23"/>
      <c r="H38" s="365"/>
      <c r="I38" s="536"/>
      <c r="J38" s="365"/>
      <c r="K38" s="536"/>
      <c r="L38" s="111"/>
    </row>
    <row r="39" spans="1:12" ht="15" x14ac:dyDescent="0.25">
      <c r="C39" s="20"/>
      <c r="D39" s="21"/>
      <c r="E39" s="20"/>
      <c r="F39" s="20"/>
      <c r="G39" s="23"/>
      <c r="H39" s="365"/>
      <c r="I39" s="536"/>
      <c r="J39" s="365"/>
      <c r="K39" s="536"/>
      <c r="L39" s="111"/>
    </row>
    <row r="40" spans="1:12" ht="96" x14ac:dyDescent="0.25">
      <c r="A40" s="18" t="s">
        <v>484</v>
      </c>
      <c r="C40" s="20" t="s">
        <v>485</v>
      </c>
      <c r="D40" s="21" t="s">
        <v>486</v>
      </c>
      <c r="E40" s="21" t="s">
        <v>487</v>
      </c>
      <c r="F40" s="20" t="s">
        <v>488</v>
      </c>
      <c r="G40" s="23"/>
    </row>
    <row r="41" spans="1:12" x14ac:dyDescent="0.25">
      <c r="C41" s="23"/>
      <c r="E41" s="23"/>
      <c r="F41" s="23"/>
      <c r="G41" s="23"/>
      <c r="H41" s="23"/>
    </row>
    <row r="42" spans="1:12" x14ac:dyDescent="0.25">
      <c r="A42" s="22" t="s">
        <v>489</v>
      </c>
      <c r="C42" s="23"/>
      <c r="E42" s="23"/>
      <c r="F42" s="23"/>
      <c r="G42" s="23"/>
      <c r="H42" s="23"/>
    </row>
    <row r="43" spans="1:12" x14ac:dyDescent="0.25">
      <c r="A43" s="9" t="s">
        <v>116</v>
      </c>
      <c r="C43" s="23"/>
      <c r="E43" s="23"/>
      <c r="F43" s="23"/>
      <c r="G43" s="23"/>
      <c r="H43" s="23"/>
    </row>
    <row r="44" spans="1:12" ht="48" x14ac:dyDescent="0.25">
      <c r="A44" s="776" t="s">
        <v>392</v>
      </c>
      <c r="C44" s="18" t="s">
        <v>393</v>
      </c>
      <c r="D44" s="21" t="s">
        <v>394</v>
      </c>
      <c r="E44" s="532" t="s">
        <v>395</v>
      </c>
      <c r="F44" s="532" t="s">
        <v>396</v>
      </c>
      <c r="G44" s="23"/>
      <c r="H44" s="23"/>
    </row>
    <row r="45" spans="1:12" ht="108" x14ac:dyDescent="0.25">
      <c r="A45" s="526" t="s">
        <v>397</v>
      </c>
      <c r="C45" s="18" t="s">
        <v>398</v>
      </c>
      <c r="D45" s="21" t="s">
        <v>399</v>
      </c>
      <c r="E45" s="532" t="s">
        <v>400</v>
      </c>
      <c r="F45" s="532" t="s">
        <v>401</v>
      </c>
      <c r="G45" s="23"/>
      <c r="H45" s="23"/>
    </row>
    <row r="46" spans="1:12" ht="36" x14ac:dyDescent="0.25">
      <c r="A46" s="527" t="s">
        <v>402</v>
      </c>
      <c r="C46" s="9" t="s">
        <v>403</v>
      </c>
      <c r="D46" s="21" t="s">
        <v>404</v>
      </c>
      <c r="E46" s="532" t="s">
        <v>405</v>
      </c>
      <c r="F46" s="532" t="s">
        <v>406</v>
      </c>
      <c r="G46" s="23"/>
      <c r="H46" s="23"/>
    </row>
    <row r="47" spans="1:12" ht="120" x14ac:dyDescent="0.25">
      <c r="A47" s="527" t="s">
        <v>407</v>
      </c>
      <c r="C47" s="18" t="s">
        <v>408</v>
      </c>
      <c r="D47" s="21" t="s">
        <v>409</v>
      </c>
      <c r="E47" s="532" t="s">
        <v>410</v>
      </c>
      <c r="F47" s="532" t="s">
        <v>411</v>
      </c>
      <c r="G47" s="23"/>
      <c r="H47" s="23"/>
    </row>
    <row r="48" spans="1:12" ht="72" x14ac:dyDescent="0.25">
      <c r="A48" s="527" t="s">
        <v>547</v>
      </c>
      <c r="C48" s="18" t="s">
        <v>413</v>
      </c>
      <c r="D48" s="21" t="s">
        <v>414</v>
      </c>
      <c r="E48" s="532" t="s">
        <v>415</v>
      </c>
      <c r="F48" s="532" t="s">
        <v>416</v>
      </c>
      <c r="G48" s="23"/>
      <c r="H48" s="23"/>
    </row>
    <row r="49" spans="1:9" ht="60" x14ac:dyDescent="0.25">
      <c r="A49" s="528" t="s">
        <v>417</v>
      </c>
      <c r="C49" s="18" t="s">
        <v>467</v>
      </c>
      <c r="D49" s="21" t="s">
        <v>419</v>
      </c>
      <c r="E49" s="532" t="s">
        <v>420</v>
      </c>
      <c r="F49" s="532" t="s">
        <v>420</v>
      </c>
      <c r="G49" s="23"/>
      <c r="H49" s="23"/>
    </row>
    <row r="50" spans="1:9" ht="120" x14ac:dyDescent="0.25">
      <c r="A50" s="18" t="s">
        <v>421</v>
      </c>
      <c r="C50" s="18" t="s">
        <v>422</v>
      </c>
      <c r="D50" s="21" t="s">
        <v>423</v>
      </c>
      <c r="E50" s="532" t="s">
        <v>546</v>
      </c>
      <c r="F50" s="532" t="s">
        <v>424</v>
      </c>
      <c r="G50" s="23"/>
      <c r="H50" s="23"/>
    </row>
    <row r="51" spans="1:9" ht="120" x14ac:dyDescent="0.25">
      <c r="A51" s="18" t="s">
        <v>425</v>
      </c>
      <c r="C51" s="531" t="s">
        <v>426</v>
      </c>
      <c r="D51" s="21" t="s">
        <v>427</v>
      </c>
      <c r="E51" s="532" t="s">
        <v>428</v>
      </c>
      <c r="F51" s="532" t="s">
        <v>429</v>
      </c>
      <c r="G51" s="23"/>
      <c r="H51" s="23"/>
    </row>
    <row r="52" spans="1:9" ht="72" x14ac:dyDescent="0.25">
      <c r="A52" s="529" t="s">
        <v>430</v>
      </c>
      <c r="C52" s="531" t="s">
        <v>431</v>
      </c>
      <c r="D52" s="21" t="s">
        <v>432</v>
      </c>
      <c r="E52" s="532" t="s">
        <v>433</v>
      </c>
      <c r="F52" s="532" t="s">
        <v>434</v>
      </c>
      <c r="G52" s="23"/>
      <c r="H52" s="23"/>
    </row>
    <row r="53" spans="1:9" ht="60" x14ac:dyDescent="0.25">
      <c r="A53" s="527" t="s">
        <v>435</v>
      </c>
      <c r="C53" s="531" t="s">
        <v>436</v>
      </c>
      <c r="D53" s="21" t="s">
        <v>437</v>
      </c>
      <c r="E53" s="532" t="s">
        <v>438</v>
      </c>
      <c r="F53" s="532" t="s">
        <v>439</v>
      </c>
      <c r="G53" s="23"/>
      <c r="H53" s="23"/>
    </row>
    <row r="54" spans="1:9" ht="48" x14ac:dyDescent="0.25">
      <c r="A54" s="527" t="s">
        <v>440</v>
      </c>
      <c r="C54" s="23" t="s">
        <v>116</v>
      </c>
      <c r="D54" s="21" t="s">
        <v>441</v>
      </c>
      <c r="E54" s="532" t="s">
        <v>442</v>
      </c>
      <c r="F54" s="532" t="s">
        <v>116</v>
      </c>
      <c r="G54" s="23"/>
      <c r="H54" s="23"/>
    </row>
    <row r="55" spans="1:9" ht="116.25" customHeight="1" x14ac:dyDescent="0.25">
      <c r="A55" s="18" t="s">
        <v>490</v>
      </c>
      <c r="C55" s="20" t="s">
        <v>491</v>
      </c>
      <c r="D55" s="21" t="s">
        <v>492</v>
      </c>
      <c r="E55" s="20" t="s">
        <v>493</v>
      </c>
      <c r="F55" s="20" t="s">
        <v>494</v>
      </c>
      <c r="G55" s="23"/>
      <c r="H55" s="23"/>
      <c r="I55" s="18"/>
    </row>
    <row r="56" spans="1:9" ht="48" x14ac:dyDescent="0.25">
      <c r="A56" s="9" t="s">
        <v>495</v>
      </c>
      <c r="C56" s="20" t="s">
        <v>496</v>
      </c>
      <c r="D56" s="21" t="s">
        <v>492</v>
      </c>
      <c r="E56" s="20" t="s">
        <v>497</v>
      </c>
      <c r="F56" s="20" t="s">
        <v>498</v>
      </c>
      <c r="G56" s="23"/>
      <c r="H56" s="20"/>
    </row>
    <row r="57" spans="1:9" ht="48" x14ac:dyDescent="0.25">
      <c r="A57" s="9" t="s">
        <v>499</v>
      </c>
      <c r="C57" s="20" t="s">
        <v>500</v>
      </c>
      <c r="D57" s="21" t="s">
        <v>501</v>
      </c>
      <c r="E57" s="20" t="s">
        <v>502</v>
      </c>
      <c r="F57" s="20" t="s">
        <v>503</v>
      </c>
      <c r="G57" s="23"/>
      <c r="H57" s="23"/>
    </row>
    <row r="58" spans="1:9" ht="84" x14ac:dyDescent="0.25">
      <c r="A58" s="9" t="s">
        <v>504</v>
      </c>
      <c r="C58" s="20" t="s">
        <v>505</v>
      </c>
      <c r="D58" s="21" t="s">
        <v>506</v>
      </c>
      <c r="E58" s="23" t="s">
        <v>116</v>
      </c>
      <c r="F58" s="20" t="s">
        <v>507</v>
      </c>
      <c r="G58" s="20"/>
      <c r="H58" s="20"/>
      <c r="I58" s="18"/>
    </row>
    <row r="59" spans="1:9" ht="36" x14ac:dyDescent="0.25">
      <c r="A59" s="9" t="s">
        <v>462</v>
      </c>
      <c r="C59" s="20" t="s">
        <v>508</v>
      </c>
      <c r="D59" s="21" t="s">
        <v>508</v>
      </c>
      <c r="E59" s="20" t="s">
        <v>509</v>
      </c>
      <c r="F59" s="20" t="s">
        <v>510</v>
      </c>
      <c r="G59" s="23"/>
      <c r="H59" s="23"/>
    </row>
    <row r="60" spans="1:9" x14ac:dyDescent="0.25">
      <c r="C60" s="23"/>
      <c r="E60" s="23"/>
      <c r="F60" s="23"/>
      <c r="G60" s="23"/>
      <c r="H60" s="23"/>
    </row>
    <row r="61" spans="1:9" x14ac:dyDescent="0.25">
      <c r="C61" s="23"/>
      <c r="E61" s="23"/>
      <c r="F61" s="23"/>
      <c r="G61" s="23"/>
      <c r="H61" s="23"/>
    </row>
    <row r="62" spans="1:9" x14ac:dyDescent="0.25">
      <c r="A62" s="22" t="s">
        <v>511</v>
      </c>
      <c r="C62" s="23"/>
      <c r="E62" s="23"/>
      <c r="F62" s="23"/>
      <c r="G62" s="23"/>
      <c r="H62" s="23"/>
    </row>
    <row r="63" spans="1:9" x14ac:dyDescent="0.25">
      <c r="A63" s="9" t="s">
        <v>116</v>
      </c>
      <c r="C63" s="23"/>
      <c r="E63" s="23"/>
      <c r="F63" s="23"/>
      <c r="G63" s="23"/>
      <c r="H63" s="23"/>
    </row>
    <row r="64" spans="1:9" ht="48" x14ac:dyDescent="0.25">
      <c r="A64" s="776" t="s">
        <v>392</v>
      </c>
      <c r="C64" s="18" t="s">
        <v>393</v>
      </c>
      <c r="D64" s="21" t="s">
        <v>394</v>
      </c>
      <c r="E64" s="532" t="s">
        <v>395</v>
      </c>
      <c r="F64" s="532" t="s">
        <v>396</v>
      </c>
      <c r="G64" s="23"/>
      <c r="H64" s="23"/>
    </row>
    <row r="65" spans="1:8" ht="108" x14ac:dyDescent="0.25">
      <c r="A65" s="526" t="s">
        <v>397</v>
      </c>
      <c r="C65" s="18" t="s">
        <v>398</v>
      </c>
      <c r="D65" s="21" t="s">
        <v>399</v>
      </c>
      <c r="E65" s="532" t="s">
        <v>400</v>
      </c>
      <c r="F65" s="532" t="s">
        <v>401</v>
      </c>
      <c r="G65" s="23"/>
      <c r="H65" s="23"/>
    </row>
    <row r="66" spans="1:8" ht="36" x14ac:dyDescent="0.25">
      <c r="A66" s="527" t="s">
        <v>402</v>
      </c>
      <c r="C66" s="9" t="s">
        <v>403</v>
      </c>
      <c r="D66" s="21" t="s">
        <v>404</v>
      </c>
      <c r="E66" s="532" t="s">
        <v>405</v>
      </c>
      <c r="F66" s="532" t="s">
        <v>406</v>
      </c>
      <c r="G66" s="23"/>
      <c r="H66" s="23"/>
    </row>
    <row r="67" spans="1:8" ht="120" x14ac:dyDescent="0.25">
      <c r="A67" s="527" t="s">
        <v>407</v>
      </c>
      <c r="C67" s="18" t="s">
        <v>408</v>
      </c>
      <c r="D67" s="21" t="s">
        <v>409</v>
      </c>
      <c r="E67" s="532" t="s">
        <v>410</v>
      </c>
      <c r="F67" s="532" t="s">
        <v>411</v>
      </c>
      <c r="G67" s="23"/>
      <c r="H67" s="23"/>
    </row>
    <row r="68" spans="1:8" ht="75" customHeight="1" x14ac:dyDescent="0.25">
      <c r="A68" s="527" t="s">
        <v>412</v>
      </c>
      <c r="C68" s="18" t="s">
        <v>413</v>
      </c>
      <c r="D68" s="21" t="s">
        <v>414</v>
      </c>
      <c r="E68" s="532" t="s">
        <v>415</v>
      </c>
      <c r="F68" s="532" t="s">
        <v>416</v>
      </c>
      <c r="G68" s="23"/>
      <c r="H68" s="23"/>
    </row>
    <row r="69" spans="1:8" ht="60" x14ac:dyDescent="0.25">
      <c r="A69" s="528" t="s">
        <v>417</v>
      </c>
      <c r="C69" s="18" t="s">
        <v>467</v>
      </c>
      <c r="D69" s="21" t="s">
        <v>419</v>
      </c>
      <c r="E69" s="532" t="s">
        <v>420</v>
      </c>
      <c r="F69" s="532" t="s">
        <v>420</v>
      </c>
      <c r="G69" s="23"/>
      <c r="H69" s="23"/>
    </row>
    <row r="70" spans="1:8" ht="120" x14ac:dyDescent="0.25">
      <c r="A70" s="18" t="s">
        <v>421</v>
      </c>
      <c r="C70" s="18" t="s">
        <v>422</v>
      </c>
      <c r="D70" s="21" t="s">
        <v>423</v>
      </c>
      <c r="E70" s="532" t="s">
        <v>546</v>
      </c>
      <c r="F70" s="532" t="s">
        <v>424</v>
      </c>
      <c r="G70" s="23"/>
      <c r="H70" s="23"/>
    </row>
    <row r="71" spans="1:8" ht="120" x14ac:dyDescent="0.25">
      <c r="A71" s="18" t="s">
        <v>425</v>
      </c>
      <c r="C71" s="531" t="s">
        <v>426</v>
      </c>
      <c r="D71" s="21" t="s">
        <v>427</v>
      </c>
      <c r="E71" s="532" t="s">
        <v>428</v>
      </c>
      <c r="F71" s="532" t="s">
        <v>429</v>
      </c>
      <c r="G71" s="23"/>
      <c r="H71" s="23"/>
    </row>
    <row r="72" spans="1:8" ht="72" x14ac:dyDescent="0.25">
      <c r="A72" s="529" t="s">
        <v>430</v>
      </c>
      <c r="C72" s="531" t="s">
        <v>431</v>
      </c>
      <c r="D72" s="21" t="s">
        <v>432</v>
      </c>
      <c r="E72" s="532" t="s">
        <v>433</v>
      </c>
      <c r="F72" s="532" t="s">
        <v>434</v>
      </c>
      <c r="G72" s="23"/>
      <c r="H72" s="23"/>
    </row>
    <row r="73" spans="1:8" ht="60" x14ac:dyDescent="0.25">
      <c r="A73" s="527" t="s">
        <v>435</v>
      </c>
      <c r="C73" s="531" t="s">
        <v>436</v>
      </c>
      <c r="D73" s="21" t="s">
        <v>437</v>
      </c>
      <c r="E73" s="532" t="s">
        <v>438</v>
      </c>
      <c r="F73" s="532" t="s">
        <v>439</v>
      </c>
      <c r="G73" s="23"/>
      <c r="H73" s="23"/>
    </row>
    <row r="74" spans="1:8" ht="48" x14ac:dyDescent="0.25">
      <c r="A74" s="527" t="s">
        <v>440</v>
      </c>
      <c r="C74" s="23" t="s">
        <v>116</v>
      </c>
      <c r="D74" s="21" t="s">
        <v>441</v>
      </c>
      <c r="E74" s="532" t="s">
        <v>442</v>
      </c>
      <c r="F74" s="532" t="s">
        <v>116</v>
      </c>
      <c r="G74" s="23"/>
      <c r="H74" s="23"/>
    </row>
    <row r="75" spans="1:8" x14ac:dyDescent="0.25">
      <c r="A75" s="18"/>
      <c r="C75" s="23"/>
      <c r="E75" s="23"/>
      <c r="F75" s="23"/>
      <c r="G75" s="23"/>
      <c r="H75" s="23"/>
    </row>
    <row r="76" spans="1:8" x14ac:dyDescent="0.25">
      <c r="C76" s="23"/>
      <c r="E76" s="23"/>
      <c r="F76" s="23"/>
      <c r="G76" s="23"/>
      <c r="H76" s="23"/>
    </row>
    <row r="77" spans="1:8" x14ac:dyDescent="0.25">
      <c r="C77" s="23"/>
      <c r="E77" s="23"/>
      <c r="F77" s="23"/>
      <c r="G77" s="23"/>
      <c r="H77" s="23"/>
    </row>
    <row r="78" spans="1:8" x14ac:dyDescent="0.25">
      <c r="C78" s="23"/>
      <c r="E78" s="23"/>
      <c r="F78" s="23"/>
      <c r="G78" s="23"/>
      <c r="H78" s="23"/>
    </row>
    <row r="79" spans="1:8" x14ac:dyDescent="0.25">
      <c r="C79" s="23"/>
      <c r="E79" s="23"/>
      <c r="F79" s="23"/>
      <c r="G79" s="23"/>
      <c r="H79" s="23"/>
    </row>
    <row r="80" spans="1:8" x14ac:dyDescent="0.25">
      <c r="C80" s="23"/>
      <c r="E80" s="23"/>
      <c r="F80" s="23"/>
      <c r="G80" s="23"/>
      <c r="H80" s="23"/>
    </row>
    <row r="81" spans="1:8" x14ac:dyDescent="0.25">
      <c r="C81" s="23"/>
      <c r="E81" s="23"/>
      <c r="F81" s="23"/>
      <c r="G81" s="23"/>
      <c r="H81" s="23"/>
    </row>
    <row r="82" spans="1:8" x14ac:dyDescent="0.25">
      <c r="A82" s="22" t="s">
        <v>86</v>
      </c>
      <c r="E82" s="23"/>
      <c r="F82" s="23"/>
      <c r="G82" s="23"/>
      <c r="H82" s="23"/>
    </row>
    <row r="83" spans="1:8" ht="185.25" customHeight="1" x14ac:dyDescent="0.25">
      <c r="A83" s="9" t="s">
        <v>512</v>
      </c>
      <c r="C83" s="20" t="s">
        <v>513</v>
      </c>
      <c r="D83" s="21" t="s">
        <v>514</v>
      </c>
      <c r="E83" s="20" t="s">
        <v>515</v>
      </c>
      <c r="F83" s="20" t="s">
        <v>516</v>
      </c>
      <c r="G83" s="23"/>
      <c r="H83" s="23"/>
    </row>
    <row r="85" spans="1:8" x14ac:dyDescent="0.25">
      <c r="C85" s="23"/>
      <c r="E85" s="23"/>
      <c r="F85" s="23"/>
      <c r="G85" s="23"/>
      <c r="H85" s="23"/>
    </row>
    <row r="88" spans="1:8" x14ac:dyDescent="0.25">
      <c r="A88" s="525"/>
      <c r="C88" s="23"/>
      <c r="E88" s="23"/>
      <c r="F88" s="23"/>
      <c r="G88" s="23"/>
      <c r="H88" s="23"/>
    </row>
    <row r="89" spans="1:8" x14ac:dyDescent="0.25">
      <c r="A89" s="526"/>
      <c r="C89" s="23"/>
      <c r="E89" s="23"/>
      <c r="F89" s="23"/>
      <c r="G89" s="23"/>
      <c r="H89" s="23"/>
    </row>
    <row r="90" spans="1:8" x14ac:dyDescent="0.25">
      <c r="A90" s="527"/>
      <c r="C90" s="23"/>
      <c r="E90" s="23"/>
      <c r="F90" s="23"/>
      <c r="G90" s="23"/>
      <c r="H90" s="23"/>
    </row>
    <row r="91" spans="1:8" x14ac:dyDescent="0.25">
      <c r="A91" s="527"/>
      <c r="C91" s="23"/>
      <c r="E91" s="23"/>
      <c r="F91" s="23"/>
      <c r="G91" s="23"/>
      <c r="H91" s="23"/>
    </row>
    <row r="92" spans="1:8" x14ac:dyDescent="0.25">
      <c r="A92" s="527"/>
      <c r="C92" s="23"/>
      <c r="E92" s="23"/>
      <c r="F92" s="23"/>
      <c r="G92" s="23"/>
      <c r="H92" s="23"/>
    </row>
    <row r="93" spans="1:8" x14ac:dyDescent="0.25">
      <c r="A93" s="528"/>
      <c r="C93" s="23"/>
      <c r="E93" s="23"/>
      <c r="F93" s="23"/>
      <c r="G93" s="23"/>
      <c r="H93" s="23"/>
    </row>
    <row r="94" spans="1:8" x14ac:dyDescent="0.25">
      <c r="A94" s="18"/>
      <c r="C94" s="23"/>
      <c r="E94" s="23"/>
      <c r="F94" s="23"/>
      <c r="G94" s="23"/>
      <c r="H94" s="23"/>
    </row>
    <row r="95" spans="1:8" x14ac:dyDescent="0.25">
      <c r="A95" s="18"/>
      <c r="C95" s="23"/>
      <c r="E95" s="23"/>
      <c r="F95" s="23"/>
      <c r="G95" s="23"/>
      <c r="H95" s="23"/>
    </row>
    <row r="96" spans="1:8" x14ac:dyDescent="0.25">
      <c r="A96" s="529"/>
      <c r="C96" s="23"/>
      <c r="E96" s="23"/>
      <c r="F96" s="23"/>
      <c r="G96" s="23"/>
      <c r="H96" s="23"/>
    </row>
    <row r="97" spans="1:8" x14ac:dyDescent="0.25">
      <c r="A97" s="527"/>
      <c r="C97" s="23"/>
      <c r="E97" s="23"/>
      <c r="F97" s="23"/>
      <c r="G97" s="23"/>
      <c r="H97" s="23"/>
    </row>
    <row r="98" spans="1:8" x14ac:dyDescent="0.25">
      <c r="A98" s="527"/>
      <c r="C98" s="23"/>
      <c r="E98" s="23"/>
      <c r="F98" s="23"/>
      <c r="G98" s="23"/>
      <c r="H98" s="23"/>
    </row>
    <row r="99" spans="1:8" x14ac:dyDescent="0.25">
      <c r="A99" s="537"/>
      <c r="C99" s="23"/>
      <c r="E99" s="23"/>
      <c r="F99" s="23"/>
      <c r="G99" s="23"/>
      <c r="H99" s="23"/>
    </row>
    <row r="100" spans="1:8" x14ac:dyDescent="0.25">
      <c r="C100" s="23"/>
      <c r="E100" s="23"/>
      <c r="F100" s="23"/>
      <c r="G100" s="23"/>
      <c r="H100" s="23"/>
    </row>
    <row r="101" spans="1:8" x14ac:dyDescent="0.25">
      <c r="C101" s="23"/>
      <c r="E101" s="23"/>
      <c r="F101" s="23"/>
      <c r="G101" s="23"/>
      <c r="H101" s="23"/>
    </row>
    <row r="102" spans="1:8" x14ac:dyDescent="0.25">
      <c r="C102" s="23"/>
      <c r="E102" s="23"/>
      <c r="F102" s="23"/>
      <c r="G102" s="23"/>
      <c r="H102" s="23"/>
    </row>
    <row r="103" spans="1:8" x14ac:dyDescent="0.25">
      <c r="C103" s="23"/>
      <c r="E103" s="23"/>
      <c r="F103" s="23"/>
      <c r="G103" s="23"/>
      <c r="H103" s="23"/>
    </row>
    <row r="104" spans="1:8" x14ac:dyDescent="0.25">
      <c r="C104" s="23"/>
      <c r="E104" s="23"/>
      <c r="F104" s="23"/>
      <c r="G104" s="23"/>
      <c r="H104" s="23"/>
    </row>
    <row r="105" spans="1:8" x14ac:dyDescent="0.25">
      <c r="C105" s="23"/>
      <c r="E105" s="23"/>
      <c r="F105" s="23"/>
      <c r="G105" s="23"/>
      <c r="H105" s="23"/>
    </row>
    <row r="106" spans="1:8" x14ac:dyDescent="0.25">
      <c r="C106" s="23"/>
      <c r="E106" s="23"/>
      <c r="F106" s="23"/>
      <c r="G106" s="23"/>
      <c r="H106" s="23"/>
    </row>
    <row r="107" spans="1:8" x14ac:dyDescent="0.25">
      <c r="C107" s="23"/>
      <c r="E107" s="23"/>
      <c r="F107" s="23"/>
      <c r="G107" s="23"/>
      <c r="H107" s="23"/>
    </row>
    <row r="108" spans="1:8" x14ac:dyDescent="0.25">
      <c r="C108" s="23"/>
      <c r="E108" s="23"/>
      <c r="F108" s="23"/>
      <c r="G108" s="23"/>
      <c r="H108" s="23"/>
    </row>
    <row r="109" spans="1:8" x14ac:dyDescent="0.25">
      <c r="C109" s="23"/>
      <c r="E109" s="23"/>
      <c r="F109" s="23"/>
      <c r="G109" s="23"/>
      <c r="H109" s="23"/>
    </row>
    <row r="110" spans="1:8" x14ac:dyDescent="0.25">
      <c r="C110" s="23"/>
      <c r="E110" s="23"/>
      <c r="F110" s="23"/>
      <c r="G110" s="23"/>
      <c r="H110" s="23"/>
    </row>
    <row r="111" spans="1:8" x14ac:dyDescent="0.25">
      <c r="C111" s="23"/>
      <c r="E111" s="23"/>
      <c r="F111" s="23"/>
      <c r="G111" s="23"/>
      <c r="H111" s="23"/>
    </row>
    <row r="112" spans="1:8" x14ac:dyDescent="0.25">
      <c r="C112" s="23"/>
      <c r="E112" s="23"/>
      <c r="F112" s="23"/>
      <c r="G112" s="23"/>
      <c r="H112" s="23"/>
    </row>
    <row r="113" spans="3:8" x14ac:dyDescent="0.25">
      <c r="C113" s="23"/>
      <c r="E113" s="23"/>
      <c r="F113" s="23"/>
      <c r="G113" s="23"/>
      <c r="H113" s="23"/>
    </row>
    <row r="114" spans="3:8" x14ac:dyDescent="0.25">
      <c r="C114" s="23"/>
      <c r="E114" s="23"/>
      <c r="F114" s="23"/>
      <c r="G114" s="23"/>
      <c r="H114" s="23"/>
    </row>
    <row r="115" spans="3:8" x14ac:dyDescent="0.25">
      <c r="C115" s="23"/>
      <c r="E115" s="23"/>
      <c r="F115" s="23"/>
      <c r="G115" s="23"/>
      <c r="H115" s="23"/>
    </row>
    <row r="116" spans="3:8" x14ac:dyDescent="0.25">
      <c r="C116" s="23"/>
      <c r="E116" s="23"/>
      <c r="F116" s="23"/>
      <c r="G116" s="23"/>
      <c r="H116" s="23"/>
    </row>
    <row r="117" spans="3:8" x14ac:dyDescent="0.25">
      <c r="C117" s="23"/>
      <c r="E117" s="23"/>
      <c r="F117" s="23"/>
      <c r="G117" s="23"/>
      <c r="H117" s="23"/>
    </row>
    <row r="118" spans="3:8" x14ac:dyDescent="0.25">
      <c r="C118" s="23"/>
      <c r="E118" s="23"/>
      <c r="F118" s="23"/>
      <c r="G118" s="23"/>
      <c r="H118" s="23"/>
    </row>
    <row r="119" spans="3:8" x14ac:dyDescent="0.25">
      <c r="C119" s="23"/>
      <c r="E119" s="23"/>
      <c r="F119" s="23"/>
      <c r="G119" s="23"/>
      <c r="H119" s="23"/>
    </row>
    <row r="120" spans="3:8" x14ac:dyDescent="0.25">
      <c r="C120" s="23"/>
      <c r="E120" s="23"/>
      <c r="F120" s="23"/>
      <c r="G120" s="23"/>
      <c r="H120" s="23"/>
    </row>
    <row r="121" spans="3:8" x14ac:dyDescent="0.25">
      <c r="C121" s="23"/>
      <c r="E121" s="23"/>
      <c r="F121" s="23"/>
      <c r="G121" s="23"/>
      <c r="H121" s="23"/>
    </row>
    <row r="122" spans="3:8" x14ac:dyDescent="0.25">
      <c r="C122" s="23"/>
      <c r="E122" s="23"/>
      <c r="F122" s="23"/>
      <c r="G122" s="23"/>
      <c r="H122" s="23"/>
    </row>
    <row r="123" spans="3:8" x14ac:dyDescent="0.25">
      <c r="C123" s="23"/>
      <c r="E123" s="23"/>
      <c r="F123" s="23"/>
      <c r="G123" s="23"/>
      <c r="H123" s="23"/>
    </row>
    <row r="124" spans="3:8" x14ac:dyDescent="0.25">
      <c r="C124" s="23"/>
      <c r="E124" s="23"/>
      <c r="F124" s="23"/>
      <c r="G124" s="23"/>
      <c r="H124" s="23"/>
    </row>
    <row r="125" spans="3:8" x14ac:dyDescent="0.25">
      <c r="C125" s="23"/>
      <c r="E125" s="23"/>
      <c r="F125" s="23"/>
      <c r="G125" s="23"/>
      <c r="H125" s="23"/>
    </row>
    <row r="126" spans="3:8" x14ac:dyDescent="0.25">
      <c r="C126" s="23"/>
      <c r="E126" s="23"/>
      <c r="F126" s="23"/>
      <c r="G126" s="23"/>
      <c r="H126" s="23"/>
    </row>
    <row r="127" spans="3:8" x14ac:dyDescent="0.25">
      <c r="C127" s="23"/>
      <c r="E127" s="23"/>
      <c r="F127" s="23"/>
      <c r="G127" s="23"/>
      <c r="H127" s="23"/>
    </row>
    <row r="128" spans="3:8" x14ac:dyDescent="0.25">
      <c r="C128" s="23"/>
      <c r="E128" s="23"/>
      <c r="F128" s="23"/>
      <c r="G128" s="23"/>
      <c r="H128" s="23"/>
    </row>
    <row r="129" spans="3:8" x14ac:dyDescent="0.25">
      <c r="C129" s="23"/>
      <c r="E129" s="23"/>
      <c r="F129" s="23"/>
      <c r="G129" s="23"/>
      <c r="H129" s="23"/>
    </row>
    <row r="130" spans="3:8" x14ac:dyDescent="0.25">
      <c r="C130" s="23"/>
      <c r="E130" s="23"/>
      <c r="F130" s="23"/>
      <c r="G130" s="23"/>
      <c r="H130" s="23"/>
    </row>
    <row r="131" spans="3:8" x14ac:dyDescent="0.25">
      <c r="C131" s="23"/>
      <c r="E131" s="23"/>
      <c r="F131" s="23"/>
      <c r="G131" s="23"/>
      <c r="H131" s="23"/>
    </row>
    <row r="132" spans="3:8" x14ac:dyDescent="0.25">
      <c r="C132" s="23"/>
      <c r="E132" s="23"/>
      <c r="F132" s="23"/>
      <c r="G132" s="23"/>
      <c r="H132" s="23"/>
    </row>
    <row r="133" spans="3:8" x14ac:dyDescent="0.25">
      <c r="C133" s="23"/>
      <c r="E133" s="23"/>
      <c r="F133" s="23"/>
      <c r="G133" s="23"/>
      <c r="H133" s="23"/>
    </row>
    <row r="134" spans="3:8" x14ac:dyDescent="0.25">
      <c r="C134" s="23"/>
      <c r="E134" s="23"/>
      <c r="F134" s="23"/>
      <c r="G134" s="23"/>
      <c r="H134" s="23"/>
    </row>
    <row r="135" spans="3:8" x14ac:dyDescent="0.25">
      <c r="C135" s="23"/>
      <c r="E135" s="23"/>
      <c r="F135" s="23"/>
      <c r="G135" s="23"/>
      <c r="H135" s="23"/>
    </row>
    <row r="136" spans="3:8" x14ac:dyDescent="0.25">
      <c r="C136" s="23"/>
      <c r="E136" s="23"/>
      <c r="F136" s="23"/>
      <c r="G136" s="23"/>
      <c r="H136" s="23"/>
    </row>
    <row r="137" spans="3:8" x14ac:dyDescent="0.25">
      <c r="C137" s="23"/>
      <c r="E137" s="23"/>
      <c r="F137" s="23"/>
      <c r="G137" s="23"/>
      <c r="H137" s="23"/>
    </row>
    <row r="138" spans="3:8" x14ac:dyDescent="0.25">
      <c r="C138" s="23"/>
      <c r="E138" s="23"/>
      <c r="F138" s="23"/>
      <c r="G138" s="23"/>
      <c r="H138" s="23"/>
    </row>
    <row r="139" spans="3:8" x14ac:dyDescent="0.25">
      <c r="C139" s="23"/>
      <c r="E139" s="23"/>
      <c r="F139" s="23"/>
      <c r="G139" s="23"/>
      <c r="H139" s="23"/>
    </row>
    <row r="140" spans="3:8" x14ac:dyDescent="0.25">
      <c r="C140" s="23"/>
      <c r="E140" s="23"/>
      <c r="F140" s="23"/>
      <c r="G140" s="23"/>
      <c r="H140" s="23"/>
    </row>
    <row r="141" spans="3:8" x14ac:dyDescent="0.25">
      <c r="C141" s="23"/>
      <c r="E141" s="23"/>
      <c r="F141" s="23"/>
      <c r="G141" s="23"/>
      <c r="H141" s="23"/>
    </row>
    <row r="142" spans="3:8" x14ac:dyDescent="0.25">
      <c r="C142" s="23"/>
      <c r="E142" s="23"/>
      <c r="F142" s="23"/>
      <c r="G142" s="23"/>
      <c r="H142" s="23"/>
    </row>
    <row r="143" spans="3:8" x14ac:dyDescent="0.25">
      <c r="C143" s="23"/>
      <c r="E143" s="23"/>
      <c r="F143" s="23"/>
      <c r="G143" s="23"/>
      <c r="H143" s="23"/>
    </row>
    <row r="144" spans="3:8" x14ac:dyDescent="0.25">
      <c r="C144" s="23"/>
      <c r="E144" s="23"/>
      <c r="F144" s="23"/>
      <c r="G144" s="23"/>
      <c r="H144" s="23"/>
    </row>
    <row r="145" spans="3:8" x14ac:dyDescent="0.25">
      <c r="C145" s="23"/>
      <c r="E145" s="23"/>
      <c r="F145" s="23"/>
      <c r="G145" s="23"/>
      <c r="H145" s="23"/>
    </row>
    <row r="146" spans="3:8" x14ac:dyDescent="0.25">
      <c r="C146" s="23"/>
      <c r="E146" s="23"/>
      <c r="F146" s="23"/>
      <c r="G146" s="23"/>
      <c r="H146" s="23"/>
    </row>
    <row r="147" spans="3:8" x14ac:dyDescent="0.25">
      <c r="C147" s="23"/>
      <c r="E147" s="23"/>
      <c r="F147" s="23"/>
      <c r="G147" s="23"/>
      <c r="H147" s="23"/>
    </row>
    <row r="148" spans="3:8" x14ac:dyDescent="0.25">
      <c r="C148" s="23"/>
      <c r="E148" s="23"/>
      <c r="F148" s="23"/>
      <c r="G148" s="23"/>
      <c r="H148" s="23"/>
    </row>
    <row r="149" spans="3:8" x14ac:dyDescent="0.25">
      <c r="C149" s="23"/>
      <c r="E149" s="23"/>
      <c r="F149" s="23"/>
      <c r="G149" s="23"/>
      <c r="H149" s="23"/>
    </row>
    <row r="150" spans="3:8" x14ac:dyDescent="0.25">
      <c r="C150" s="23"/>
      <c r="E150" s="23"/>
      <c r="F150" s="23"/>
      <c r="G150" s="23"/>
      <c r="H150" s="23"/>
    </row>
    <row r="151" spans="3:8" x14ac:dyDescent="0.25">
      <c r="C151" s="23"/>
      <c r="E151" s="23"/>
      <c r="F151" s="23"/>
      <c r="G151" s="23"/>
      <c r="H151" s="23"/>
    </row>
    <row r="152" spans="3:8" x14ac:dyDescent="0.25">
      <c r="C152" s="23"/>
      <c r="E152" s="23"/>
      <c r="F152" s="23"/>
      <c r="G152" s="23"/>
      <c r="H152" s="23"/>
    </row>
    <row r="153" spans="3:8" x14ac:dyDescent="0.25">
      <c r="C153" s="23"/>
      <c r="E153" s="23"/>
      <c r="F153" s="23"/>
      <c r="G153" s="23"/>
      <c r="H153" s="23"/>
    </row>
    <row r="154" spans="3:8" x14ac:dyDescent="0.25">
      <c r="C154" s="23"/>
      <c r="E154" s="23"/>
      <c r="F154" s="23"/>
      <c r="G154" s="23"/>
      <c r="H154" s="23"/>
    </row>
    <row r="155" spans="3:8" x14ac:dyDescent="0.25">
      <c r="C155" s="23"/>
      <c r="E155" s="23"/>
      <c r="F155" s="23"/>
      <c r="G155" s="23"/>
      <c r="H155" s="23"/>
    </row>
    <row r="156" spans="3:8" x14ac:dyDescent="0.25">
      <c r="C156" s="23"/>
      <c r="E156" s="23"/>
      <c r="F156" s="23"/>
      <c r="G156" s="23"/>
      <c r="H156" s="23"/>
    </row>
    <row r="157" spans="3:8" x14ac:dyDescent="0.25">
      <c r="C157" s="23"/>
      <c r="E157" s="23"/>
      <c r="F157" s="23"/>
      <c r="G157" s="23"/>
      <c r="H157" s="23"/>
    </row>
    <row r="158" spans="3:8" x14ac:dyDescent="0.25">
      <c r="C158" s="23"/>
      <c r="E158" s="23"/>
      <c r="F158" s="23"/>
      <c r="G158" s="23"/>
      <c r="H158" s="23"/>
    </row>
  </sheetData>
  <sheetProtection algorithmName="SHA-512" hashValue="CmnRu7sCQwZwhtYj50+QaNweBGnQPNN74Ad2ztRhwHWV+qyifcMSspauXKWy4gnsCk3TntefiPUBtWDX2gIdww==" saltValue="HtR8Bqd+e+ntUkJ7Q+Nb/Q==" spinCount="100000" sheet="1" objects="1" scenarios="1"/>
  <conditionalFormatting sqref="E4:E14">
    <cfRule type="cellIs" dxfId="15" priority="4" operator="equal">
      <formula>0</formula>
    </cfRule>
  </conditionalFormatting>
  <conditionalFormatting sqref="E24:E34">
    <cfRule type="cellIs" dxfId="14" priority="3" operator="equal">
      <formula>0</formula>
    </cfRule>
  </conditionalFormatting>
  <conditionalFormatting sqref="E44:E54">
    <cfRule type="cellIs" dxfId="13" priority="2" operator="equal">
      <formula>0</formula>
    </cfRule>
  </conditionalFormatting>
  <conditionalFormatting sqref="E64:E74">
    <cfRule type="cellIs" dxfId="12" priority="1" operator="equal">
      <formula>0</formula>
    </cfRule>
  </conditionalFormatting>
  <dataValidations disablePrompts="1" count="1">
    <dataValidation type="list" allowBlank="1" showInputMessage="1" showErrorMessage="1" sqref="H4:I4 K4:L4" xr:uid="{18C6EB10-A205-4B50-BD07-C3FBD7985ECC}">
      <formula1>"0,1"</formula1>
    </dataValidation>
  </dataValidations>
  <pageMargins left="0.7" right="0.7" top="0.75" bottom="0.75" header="0.3" footer="0.3"/>
  <headerFooter>
    <oddHeader>&amp;C&amp;"Calibri"&amp;10&amp;K808080 Corporate Use&amp;1#_x000D_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07D89-4850-458D-A3B7-C2765120D35D}">
  <sheetPr codeName="Sheet16">
    <tabColor rgb="FFFFC000"/>
  </sheetPr>
  <dimension ref="A1:Y54"/>
  <sheetViews>
    <sheetView zoomScale="60" zoomScaleNormal="60" workbookViewId="0">
      <selection activeCell="L41" sqref="L41"/>
    </sheetView>
  </sheetViews>
  <sheetFormatPr baseColWidth="10" defaultColWidth="9.140625" defaultRowHeight="15" x14ac:dyDescent="0.25"/>
  <cols>
    <col min="1" max="1" width="41.7109375" style="188" customWidth="1"/>
    <col min="2" max="2" width="3.5703125" style="29" customWidth="1"/>
    <col min="3" max="3" width="29.42578125" style="29" customWidth="1"/>
    <col min="4" max="5" width="33.5703125" style="29" customWidth="1"/>
    <col min="6" max="6" width="29.85546875" style="29" customWidth="1"/>
    <col min="7" max="7" width="32.85546875" style="29" customWidth="1"/>
    <col min="8" max="8" width="33.5703125" style="29" customWidth="1"/>
    <col min="9" max="9" width="30.42578125" style="29" customWidth="1"/>
    <col min="10" max="10" width="9.42578125" style="29" customWidth="1"/>
    <col min="11" max="11" width="32.140625" style="29" customWidth="1"/>
    <col min="12" max="20" width="33.5703125" style="29" customWidth="1"/>
    <col min="21" max="16384" width="9.140625" style="29"/>
  </cols>
  <sheetData>
    <row r="1" spans="2:25" ht="54.95" customHeight="1" x14ac:dyDescent="0.45">
      <c r="J1" s="351"/>
      <c r="P1" s="73"/>
      <c r="Q1" s="73"/>
      <c r="R1" s="73"/>
      <c r="S1" s="73"/>
      <c r="T1" s="73"/>
      <c r="U1" s="73"/>
    </row>
    <row r="2" spans="2:25" ht="35.1" customHeight="1" x14ac:dyDescent="0.4">
      <c r="B2" s="352"/>
      <c r="C2" s="353"/>
      <c r="D2" s="1052" t="s">
        <v>553</v>
      </c>
      <c r="E2" s="1052"/>
      <c r="F2" s="1052"/>
      <c r="G2" s="1052"/>
      <c r="H2" s="1052"/>
      <c r="I2" s="1052"/>
      <c r="J2" s="1052"/>
      <c r="L2" s="353"/>
      <c r="M2" s="353"/>
      <c r="N2" s="354"/>
      <c r="O2" s="111"/>
      <c r="P2" s="73"/>
      <c r="Q2" s="355"/>
      <c r="R2" s="73"/>
      <c r="S2" s="73"/>
      <c r="T2" s="73"/>
      <c r="U2" s="73"/>
    </row>
    <row r="3" spans="2:25" ht="38.450000000000003" customHeight="1" x14ac:dyDescent="0.45">
      <c r="B3" s="352"/>
      <c r="D3" s="351"/>
      <c r="E3" s="351"/>
      <c r="F3" s="351"/>
      <c r="G3" s="351"/>
      <c r="H3" s="351"/>
      <c r="I3" s="351"/>
      <c r="J3" s="351"/>
      <c r="K3" s="356"/>
      <c r="L3" s="356"/>
      <c r="M3" s="356"/>
      <c r="N3" s="357"/>
      <c r="O3" s="358"/>
      <c r="P3" s="76"/>
      <c r="Q3" s="75"/>
      <c r="R3" s="76"/>
      <c r="S3" s="76"/>
      <c r="T3" s="75"/>
      <c r="U3" s="73"/>
      <c r="V3" s="359"/>
      <c r="W3" s="359"/>
      <c r="X3" s="359"/>
      <c r="Y3" s="359"/>
    </row>
    <row r="4" spans="2:25" ht="44.45" customHeight="1" x14ac:dyDescent="0.25">
      <c r="B4" s="352"/>
      <c r="D4" s="1053" t="s">
        <v>517</v>
      </c>
      <c r="E4" s="1053"/>
      <c r="F4" s="1053"/>
      <c r="G4" s="1053"/>
      <c r="H4" s="1053"/>
      <c r="I4" s="1053"/>
      <c r="J4" s="360"/>
      <c r="R4" s="73"/>
      <c r="S4" s="73"/>
      <c r="T4" s="73"/>
      <c r="U4" s="73"/>
    </row>
    <row r="5" spans="2:25" ht="21" customHeight="1" thickBot="1" x14ac:dyDescent="0.3">
      <c r="D5" s="361"/>
      <c r="E5" s="362"/>
      <c r="F5" s="73"/>
      <c r="G5" s="363"/>
      <c r="H5" s="364"/>
      <c r="I5" s="365"/>
      <c r="J5" s="111"/>
      <c r="R5" s="73"/>
      <c r="S5" s="73"/>
      <c r="T5" s="73"/>
      <c r="U5" s="73"/>
    </row>
    <row r="6" spans="2:25" ht="53.1" customHeight="1" thickBot="1" x14ac:dyDescent="0.45">
      <c r="B6" s="248"/>
      <c r="C6" s="366"/>
      <c r="D6" s="386" t="s">
        <v>518</v>
      </c>
      <c r="E6" s="387" t="s">
        <v>519</v>
      </c>
      <c r="F6" s="388" t="s">
        <v>520</v>
      </c>
      <c r="G6" s="387" t="s">
        <v>521</v>
      </c>
      <c r="H6" s="387" t="s">
        <v>522</v>
      </c>
      <c r="I6" s="388" t="s">
        <v>523</v>
      </c>
      <c r="J6" s="367"/>
      <c r="R6" s="73"/>
      <c r="S6" s="73"/>
      <c r="T6" s="73"/>
      <c r="U6" s="73"/>
    </row>
    <row r="7" spans="2:25" ht="60.6" customHeight="1" x14ac:dyDescent="0.25">
      <c r="B7" s="368"/>
      <c r="C7" s="369" t="s">
        <v>524</v>
      </c>
      <c r="D7" s="15" t="e">
        <f>IF('Temperature-Step 3'!G29&lt;3,"Bajo",IF('Temperature-Step 3'!G29&gt;=6,"Alto","Medio"))</f>
        <v>#DIV/0!</v>
      </c>
      <c r="E7" s="15" t="e">
        <f>IF('Temperature-Step 3'!G29&lt;3,"Bajo",IF('Temperature-Step 3'!G29&gt;=6,"Alto","Medio"))</f>
        <v>#DIV/0!</v>
      </c>
      <c r="F7" s="15" t="e">
        <f>IF('Temperature-Step 3'!K29&lt;3,"Bajo",IF('Temperature-Step 3'!K29&gt;=6,"Alto","Medio"))</f>
        <v>#DIV/0!</v>
      </c>
      <c r="G7" s="15" t="e">
        <f>IF('Water_Soil-Step 3'!G29&lt;3,"Bajo",IF('Water_Soil-Step 3'!I11&gt;=6,"Alto","Medio"))</f>
        <v>#DIV/0!</v>
      </c>
      <c r="H7" s="15" t="e">
        <f>IF('Water_Soil-Step 3'!G29&lt;3,"Bajo",IF('Water_Soil-Step 3'!G29&gt;=6,"Alto","Medio"))</f>
        <v>#DIV/0!</v>
      </c>
      <c r="I7" s="15" t="e">
        <f>IF('Wind-Step 3'!H29&lt;3,"Bajo",IF('Wind-Step 3'!H29&gt;=6,"Alto","Medio"))</f>
        <v>#DIV/0!</v>
      </c>
      <c r="J7" s="62"/>
      <c r="R7" s="370"/>
      <c r="S7" s="370"/>
      <c r="T7" s="370"/>
      <c r="U7" s="370"/>
      <c r="V7" s="188"/>
      <c r="W7" s="188"/>
    </row>
    <row r="8" spans="2:25" ht="60.6" customHeight="1" x14ac:dyDescent="0.25">
      <c r="B8" s="368"/>
      <c r="C8" s="369" t="s">
        <v>525</v>
      </c>
      <c r="D8" s="15" t="str">
        <f>IF('Water_Soil-Step 2'!$G$5="Vivienda/oficina/tienda de tamaño pequeño", "N/A", IF('Temperature-Step 3'!G30&lt;3,"Bajo",IF('Temperature-Step 3'!G30&gt;=6,"Alto","Medio")))</f>
        <v>N/A</v>
      </c>
      <c r="E8" s="15" t="str">
        <f>IF('Water_Soil-Step 2'!$G$5="Vivienda/oficina/tienda de tamaño pequeño", "N/A",IF('Temperature-Step 3'!G30&lt;3,"Bajo",IF('Temperature-Step 3'!G30&gt;=6,"Alto","Medio")))</f>
        <v>N/A</v>
      </c>
      <c r="F8" s="15" t="str">
        <f>IF('Water_Soil-Step 2'!$G$5="Vivienda/oficina/tienda de tamaño pequeño", "N/A",IF('Temperature-Step 3'!K30&lt;3,"Bajo",IF('Temperature-Step 3'!K30&gt;=6,"Alto","Medio")))</f>
        <v>N/A</v>
      </c>
      <c r="G8" s="15" t="str">
        <f>IF('Water_Soil-Step 2'!$G$5="Vivienda/oficina/tienda de tamaño pequeño", "N/A",IF('Water_Soil-Step 3'!G30&lt;3,"Bajo",IF('Water_Soil-Step 3'!G30&gt;=6,"Alto","Medio")))</f>
        <v>N/A</v>
      </c>
      <c r="H8" s="15" t="str">
        <f>IF('Water_Soil-Step 2'!$G$5="Vivienda/oficina/tienda de tamaño pequeño", "N/A",IF('Water_Soil-Step 3'!G30&lt;3,"Bajo",IF('Water_Soil-Step 3'!G30&gt;=6,"Alto","Medio")))</f>
        <v>N/A</v>
      </c>
      <c r="I8" s="15" t="str">
        <f>IF('Water_Soil-Step 2'!$G$5="Vivienda/oficina/tienda de tamaño pequeño", "N/A",IF('Wind-Step 3'!H30&lt;3,"Bajo",IF('Wind-Step 3'!H30&gt;=6,"Alto","Medio")))</f>
        <v>N/A</v>
      </c>
      <c r="J8" s="62"/>
      <c r="R8" s="370"/>
      <c r="S8" s="370"/>
      <c r="T8" s="370"/>
      <c r="U8" s="370"/>
      <c r="V8" s="188"/>
      <c r="W8" s="188"/>
    </row>
    <row r="9" spans="2:25" ht="18" customHeight="1" x14ac:dyDescent="0.25">
      <c r="B9" s="368"/>
      <c r="C9" s="369"/>
      <c r="D9" s="389"/>
      <c r="E9" s="389"/>
      <c r="F9" s="389"/>
      <c r="G9" s="389"/>
      <c r="H9" s="389"/>
      <c r="I9" s="389"/>
      <c r="J9" s="62"/>
      <c r="R9" s="370"/>
      <c r="S9" s="370"/>
      <c r="T9" s="370"/>
      <c r="U9" s="370"/>
      <c r="V9" s="188"/>
      <c r="W9" s="188"/>
    </row>
    <row r="10" spans="2:25" ht="65.45" customHeight="1" x14ac:dyDescent="0.3">
      <c r="B10" s="368"/>
      <c r="C10" s="371" t="s">
        <v>526</v>
      </c>
      <c r="D10" s="14" t="e" cm="1">
        <f t="array" ref="D10">TRANSPOSE(_xlfn._xlws.FILTER('Temperature-Step 4'!E10:V10,'Temperature-Step 4'!E11:V11="Alto","N/A"))</f>
        <v>#DIV/0!</v>
      </c>
      <c r="E10" s="14" t="e" cm="1">
        <f t="array" ref="E10">TRANSPOSE(_xlfn._xlws.FILTER('Temperature-Step 4'!E10:V10,'Temperature-Step 4'!E11:V11="Alto","N/A"))</f>
        <v>#DIV/0!</v>
      </c>
      <c r="F10" s="14" t="e" cm="1">
        <f t="array" ref="F10">TRANSPOSE(_xlfn._xlws.FILTER('Temperature-Step 4'!E10:V10,'Temperature-Step 4'!E28:V28="Alto","N/A"))</f>
        <v>#DIV/0!</v>
      </c>
      <c r="G10" s="14" t="e" cm="1">
        <f t="array" ref="G10">TRANSPOSE(_xlfn._xlws.FILTER('Water_Soil-Step 4'!E9:V9,'Water_Soil-Step 4'!E10:V10="Alto","N/A"))</f>
        <v>#DIV/0!</v>
      </c>
      <c r="H10" s="14" t="e" cm="1">
        <f t="array" ref="H10">TRANSPOSE(_xlfn._xlws.FILTER('Water_Soil-Step 4'!E9:V9,'Water_Soil-Step 4'!E10:V10="Alto","N/A"))</f>
        <v>#DIV/0!</v>
      </c>
      <c r="I10" s="14" t="e" cm="1">
        <f t="array" ref="I10">TRANSPOSE(_xlfn._xlws.FILTER('Wind-Step 4'!E9:V9,'Wind-Step 4'!E10:V10="Alto","N/A"))</f>
        <v>#DIV/0!</v>
      </c>
      <c r="J10" s="58"/>
      <c r="R10" s="370"/>
      <c r="S10" s="370"/>
      <c r="T10" s="370"/>
      <c r="U10" s="370"/>
      <c r="V10" s="188"/>
      <c r="W10" s="188"/>
    </row>
    <row r="11" spans="2:25" ht="65.45" customHeight="1" x14ac:dyDescent="0.4">
      <c r="B11" s="368"/>
      <c r="C11" s="366"/>
      <c r="D11" s="14"/>
      <c r="E11" s="14"/>
      <c r="F11" s="14"/>
      <c r="G11" s="14"/>
      <c r="H11" s="14"/>
      <c r="I11" s="14"/>
      <c r="J11" s="58"/>
      <c r="R11" s="372"/>
      <c r="S11" s="372"/>
      <c r="T11" s="372"/>
      <c r="U11" s="372"/>
      <c r="V11" s="188"/>
      <c r="W11" s="188"/>
    </row>
    <row r="12" spans="2:25" ht="65.45" customHeight="1" x14ac:dyDescent="0.4">
      <c r="B12" s="368"/>
      <c r="C12" s="366"/>
      <c r="D12" s="14"/>
      <c r="E12" s="14"/>
      <c r="F12" s="14"/>
      <c r="G12" s="14"/>
      <c r="H12" s="14"/>
      <c r="I12" s="14"/>
      <c r="J12" s="58"/>
      <c r="R12" s="372"/>
      <c r="S12" s="372"/>
      <c r="T12" s="372"/>
      <c r="U12" s="372"/>
      <c r="V12" s="188"/>
      <c r="W12" s="188"/>
    </row>
    <row r="13" spans="2:25" ht="65.45" customHeight="1" x14ac:dyDescent="0.4">
      <c r="B13" s="248"/>
      <c r="C13" s="366"/>
      <c r="D13" s="14"/>
      <c r="E13" s="14"/>
      <c r="F13" s="14"/>
      <c r="G13" s="14"/>
      <c r="H13" s="14"/>
      <c r="I13" s="14"/>
      <c r="J13" s="58"/>
      <c r="R13" s="372"/>
      <c r="S13" s="372"/>
      <c r="T13" s="372"/>
      <c r="U13" s="372"/>
      <c r="V13" s="188"/>
      <c r="W13" s="188"/>
    </row>
    <row r="14" spans="2:25" ht="65.45" customHeight="1" x14ac:dyDescent="0.25">
      <c r="B14" s="263"/>
      <c r="C14" s="353"/>
      <c r="D14" s="14"/>
      <c r="E14" s="14"/>
      <c r="F14" s="14"/>
      <c r="G14" s="14"/>
      <c r="H14" s="14"/>
      <c r="I14" s="14"/>
      <c r="J14" s="58"/>
      <c r="R14" s="372"/>
      <c r="S14" s="372"/>
      <c r="T14" s="372"/>
      <c r="U14" s="372"/>
      <c r="V14" s="188"/>
      <c r="W14" s="188"/>
    </row>
    <row r="15" spans="2:25" ht="65.45" customHeight="1" x14ac:dyDescent="0.25">
      <c r="B15" s="248"/>
      <c r="C15" s="357"/>
      <c r="D15" s="14"/>
      <c r="E15" s="14"/>
      <c r="F15" s="14"/>
      <c r="G15" s="14"/>
      <c r="H15" s="14"/>
      <c r="I15" s="14"/>
      <c r="J15" s="58"/>
      <c r="R15" s="372"/>
      <c r="S15" s="372"/>
      <c r="T15" s="372"/>
      <c r="U15" s="372"/>
      <c r="V15" s="188"/>
      <c r="W15" s="188"/>
    </row>
    <row r="16" spans="2:25" ht="65.45" customHeight="1" x14ac:dyDescent="0.4">
      <c r="B16" s="248"/>
      <c r="C16" s="366"/>
      <c r="D16" s="14"/>
      <c r="E16" s="14"/>
      <c r="F16" s="14"/>
      <c r="G16" s="14"/>
      <c r="H16" s="14"/>
      <c r="I16" s="14"/>
      <c r="J16" s="58"/>
      <c r="L16" s="373"/>
      <c r="M16" s="373"/>
      <c r="N16" s="374"/>
      <c r="O16" s="373"/>
      <c r="P16" s="375"/>
      <c r="Q16" s="376"/>
      <c r="R16" s="372"/>
      <c r="S16" s="372"/>
      <c r="T16" s="372"/>
      <c r="U16" s="372"/>
      <c r="V16" s="188"/>
      <c r="W16" s="188"/>
    </row>
    <row r="17" spans="2:23" ht="65.45" customHeight="1" x14ac:dyDescent="0.4">
      <c r="B17" s="248"/>
      <c r="C17" s="366"/>
      <c r="D17" s="14"/>
      <c r="E17" s="14"/>
      <c r="F17" s="390"/>
      <c r="G17" s="391"/>
      <c r="H17" s="392"/>
      <c r="I17" s="393"/>
      <c r="J17" s="79"/>
      <c r="L17" s="373"/>
      <c r="M17" s="373"/>
      <c r="N17" s="373"/>
      <c r="O17" s="373"/>
      <c r="Q17" s="378"/>
      <c r="R17" s="372"/>
      <c r="S17" s="372"/>
      <c r="T17" s="372"/>
      <c r="U17" s="372"/>
      <c r="V17" s="188"/>
      <c r="W17" s="188"/>
    </row>
    <row r="18" spans="2:23" ht="65.45" customHeight="1" x14ac:dyDescent="0.25">
      <c r="B18" s="248"/>
      <c r="C18" s="359"/>
      <c r="D18" s="390"/>
      <c r="E18" s="390"/>
      <c r="F18" s="390"/>
      <c r="G18" s="390"/>
      <c r="H18" s="390"/>
      <c r="I18" s="390"/>
      <c r="J18" s="83"/>
      <c r="L18" s="373"/>
      <c r="M18" s="373"/>
      <c r="N18" s="373"/>
      <c r="O18" s="373"/>
      <c r="P18" s="375"/>
      <c r="Q18" s="375"/>
      <c r="R18" s="73"/>
      <c r="S18" s="73"/>
      <c r="T18" s="73"/>
      <c r="U18" s="73"/>
    </row>
    <row r="19" spans="2:23" ht="65.45" customHeight="1" x14ac:dyDescent="0.25">
      <c r="B19" s="248"/>
      <c r="D19" s="394"/>
      <c r="E19" s="394"/>
      <c r="F19" s="390"/>
      <c r="G19" s="390"/>
      <c r="H19" s="390"/>
      <c r="I19" s="390"/>
      <c r="J19" s="83"/>
      <c r="M19" s="373"/>
      <c r="N19" s="373"/>
      <c r="O19" s="373"/>
      <c r="P19" s="375"/>
      <c r="Q19" s="375"/>
      <c r="R19" s="73"/>
      <c r="S19" s="73"/>
      <c r="T19" s="73"/>
      <c r="U19" s="73"/>
    </row>
    <row r="20" spans="2:23" ht="65.45" customHeight="1" x14ac:dyDescent="0.3">
      <c r="B20" s="248"/>
      <c r="D20" s="390"/>
      <c r="E20" s="390"/>
      <c r="F20" s="390"/>
      <c r="G20" s="395"/>
      <c r="H20" s="390"/>
      <c r="I20" s="396"/>
      <c r="J20" s="380"/>
      <c r="L20" s="373"/>
      <c r="M20" s="373"/>
      <c r="N20" s="373"/>
      <c r="O20" s="373"/>
      <c r="P20" s="375"/>
      <c r="Q20" s="375"/>
      <c r="R20" s="73"/>
      <c r="S20" s="73"/>
      <c r="T20" s="73"/>
      <c r="U20" s="73"/>
    </row>
    <row r="21" spans="2:23" ht="36" customHeight="1" x14ac:dyDescent="0.3">
      <c r="B21" s="248"/>
      <c r="D21" s="381"/>
      <c r="E21" s="381"/>
      <c r="F21" s="377"/>
      <c r="G21" s="379"/>
      <c r="H21" s="377"/>
      <c r="I21" s="377"/>
      <c r="J21" s="83"/>
      <c r="L21" s="373"/>
      <c r="M21" s="373"/>
      <c r="N21" s="373"/>
      <c r="O21" s="373"/>
      <c r="P21" s="375"/>
      <c r="Q21" s="375"/>
      <c r="R21" s="73"/>
      <c r="S21" s="73"/>
      <c r="T21" s="73"/>
      <c r="U21" s="73"/>
    </row>
    <row r="22" spans="2:23" ht="12.6" hidden="1" customHeight="1" x14ac:dyDescent="0.25">
      <c r="B22" s="248"/>
      <c r="D22" s="377"/>
      <c r="E22" s="377"/>
      <c r="F22" s="1056"/>
      <c r="G22" s="1056"/>
      <c r="H22" s="377"/>
      <c r="I22" s="377"/>
      <c r="J22" s="83"/>
      <c r="P22" s="73"/>
      <c r="Q22" s="73"/>
      <c r="R22" s="73"/>
      <c r="S22" s="73"/>
      <c r="T22" s="73"/>
      <c r="U22" s="73"/>
    </row>
    <row r="23" spans="2:23" hidden="1" x14ac:dyDescent="0.25">
      <c r="B23" s="248"/>
      <c r="D23" s="73"/>
      <c r="E23" s="73"/>
      <c r="F23" s="73"/>
      <c r="G23" s="73"/>
      <c r="H23" s="73"/>
      <c r="I23" s="73"/>
      <c r="P23" s="73"/>
      <c r="Q23" s="73"/>
      <c r="R23" s="73"/>
      <c r="S23" s="73"/>
      <c r="T23" s="73"/>
      <c r="U23" s="73"/>
    </row>
    <row r="24" spans="2:23" hidden="1" x14ac:dyDescent="0.25">
      <c r="B24" s="248"/>
      <c r="D24" s="73"/>
      <c r="E24" s="73"/>
      <c r="F24" s="73"/>
      <c r="G24" s="73"/>
      <c r="H24" s="73"/>
      <c r="I24" s="73"/>
    </row>
    <row r="25" spans="2:23" hidden="1" x14ac:dyDescent="0.25">
      <c r="B25" s="248"/>
      <c r="D25" s="73"/>
      <c r="E25" s="73"/>
      <c r="F25" s="73"/>
      <c r="G25" s="73"/>
      <c r="H25" s="73"/>
      <c r="I25" s="73"/>
    </row>
    <row r="26" spans="2:23" hidden="1" x14ac:dyDescent="0.25">
      <c r="B26" s="248"/>
      <c r="D26" s="73"/>
      <c r="E26" s="73"/>
      <c r="F26" s="73"/>
      <c r="G26" s="73"/>
      <c r="H26" s="73"/>
      <c r="I26" s="73"/>
    </row>
    <row r="27" spans="2:23" x14ac:dyDescent="0.25">
      <c r="B27" s="248"/>
      <c r="C27" s="359"/>
      <c r="D27" s="73"/>
      <c r="E27" s="73"/>
      <c r="F27" s="73"/>
      <c r="G27" s="73"/>
      <c r="H27" s="73"/>
      <c r="I27" s="73"/>
    </row>
    <row r="28" spans="2:23" ht="45.6" customHeight="1" x14ac:dyDescent="0.25">
      <c r="B28" s="248"/>
      <c r="D28" s="1054" t="s">
        <v>527</v>
      </c>
      <c r="E28" s="1054"/>
      <c r="F28" s="1054"/>
      <c r="G28" s="1054"/>
      <c r="H28" s="1054"/>
      <c r="I28" s="1054"/>
    </row>
    <row r="29" spans="2:23" ht="27" thickBot="1" x14ac:dyDescent="0.45">
      <c r="B29" s="248"/>
      <c r="D29" s="73"/>
      <c r="E29" s="73"/>
      <c r="F29" s="382"/>
      <c r="G29" s="73"/>
      <c r="H29" s="73"/>
      <c r="I29" s="73"/>
      <c r="N29" s="141"/>
    </row>
    <row r="30" spans="2:23" ht="51.95" customHeight="1" thickBot="1" x14ac:dyDescent="0.3">
      <c r="B30" s="248"/>
      <c r="D30" s="386" t="s">
        <v>518</v>
      </c>
      <c r="E30" s="387" t="s">
        <v>519</v>
      </c>
      <c r="F30" s="388" t="s">
        <v>520</v>
      </c>
      <c r="G30" s="387" t="s">
        <v>521</v>
      </c>
      <c r="H30" s="387" t="s">
        <v>522</v>
      </c>
      <c r="I30" s="388" t="s">
        <v>523</v>
      </c>
    </row>
    <row r="31" spans="2:23" ht="51.95" customHeight="1" thickBot="1" x14ac:dyDescent="0.3">
      <c r="B31" s="248"/>
      <c r="C31" s="369" t="s">
        <v>561</v>
      </c>
      <c r="D31" s="397" t="str">
        <f>'Temperature-Step 4'!AI24</f>
        <v>N/A</v>
      </c>
      <c r="E31" s="397" t="str">
        <f>'Temperature-Step 4'!AI24</f>
        <v>N/A</v>
      </c>
      <c r="F31" s="397" t="str">
        <f>'Temperature-Step 4'!AI40</f>
        <v>N/A</v>
      </c>
      <c r="G31" s="397" t="str">
        <f>'Water_Soil-Step 4'!AF23</f>
        <v>N/A</v>
      </c>
      <c r="H31" s="397" t="str">
        <f>'Water_Soil-Step 4'!AF23</f>
        <v>N/A</v>
      </c>
      <c r="I31" s="397" t="str">
        <f>'Wind-Step 4'!AH21</f>
        <v>N/A</v>
      </c>
    </row>
    <row r="32" spans="2:23" ht="72.75" customHeight="1" thickBot="1" x14ac:dyDescent="0.3">
      <c r="B32" s="248"/>
      <c r="C32" s="369" t="s">
        <v>562</v>
      </c>
      <c r="D32" s="397" t="str">
        <f>'Temperature-Step 4'!AK24</f>
        <v>N/A</v>
      </c>
      <c r="E32" s="397" t="str">
        <f>'Temperature-Step 4'!AK24</f>
        <v>N/A</v>
      </c>
      <c r="F32" s="397" t="str">
        <f>'Temperature-Step 4'!AK40</f>
        <v>N/A</v>
      </c>
      <c r="G32" s="397" t="str">
        <f>'Water_Soil-Step 4'!AH23</f>
        <v>N/A</v>
      </c>
      <c r="H32" s="397" t="str">
        <f>'Water_Soil-Step 4'!AH23</f>
        <v>N/A</v>
      </c>
      <c r="I32" s="397" t="str">
        <f>'Wind-Step 4'!AJ21</f>
        <v>N/A</v>
      </c>
    </row>
    <row r="33" spans="2:9" ht="51.95" customHeight="1" thickBot="1" x14ac:dyDescent="0.3">
      <c r="B33" s="248"/>
      <c r="C33" s="383"/>
      <c r="D33" s="70"/>
      <c r="E33" s="70"/>
      <c r="F33" s="70"/>
      <c r="G33" s="70"/>
      <c r="H33" s="70"/>
      <c r="I33" s="70"/>
    </row>
    <row r="34" spans="2:9" ht="51.95" customHeight="1" thickBot="1" x14ac:dyDescent="0.3">
      <c r="B34" s="248"/>
      <c r="C34" s="398"/>
      <c r="D34" s="1055" t="s">
        <v>528</v>
      </c>
      <c r="E34" s="1055"/>
      <c r="F34" s="1055"/>
      <c r="G34" s="1055"/>
      <c r="H34" s="1055"/>
      <c r="I34" s="1055"/>
    </row>
    <row r="35" spans="2:9" ht="51.95" customHeight="1" thickBot="1" x14ac:dyDescent="0.3">
      <c r="B35" s="248"/>
      <c r="C35" s="398"/>
      <c r="D35" s="386" t="s">
        <v>518</v>
      </c>
      <c r="E35" s="387" t="s">
        <v>519</v>
      </c>
      <c r="F35" s="388" t="s">
        <v>520</v>
      </c>
      <c r="G35" s="387" t="s">
        <v>521</v>
      </c>
      <c r="H35" s="387" t="s">
        <v>522</v>
      </c>
      <c r="I35" s="388" t="s">
        <v>523</v>
      </c>
    </row>
    <row r="36" spans="2:9" ht="51.95" customHeight="1" x14ac:dyDescent="0.25">
      <c r="B36" s="248"/>
      <c r="C36" s="399" t="s">
        <v>529</v>
      </c>
      <c r="D36" s="432" cm="1">
        <f t="array" ref="D36:D45">'Temperature-Step 4'!D14:D23</f>
        <v>0</v>
      </c>
      <c r="E36" s="432" cm="1">
        <f t="array" ref="E36:E45">'Temperature-Step 4'!D14:D23</f>
        <v>0</v>
      </c>
      <c r="F36" s="432" cm="1">
        <f t="array" ref="F36:F45">'Temperature-Step 4'!D31:D40</f>
        <v>0</v>
      </c>
      <c r="G36" s="432" cm="1">
        <f t="array" ref="G36:G45">'Water_Soil-Step 4'!D13:D22</f>
        <v>0</v>
      </c>
      <c r="H36" s="432" cm="1">
        <f t="array" ref="H36:H45">'Water_Soil-Step 4'!D13:D22</f>
        <v>0</v>
      </c>
      <c r="I36" s="433" t="str" cm="1">
        <f t="array" ref="I36:I45">'Wind-Step 4'!D13:D22</f>
        <v>…</v>
      </c>
    </row>
    <row r="37" spans="2:9" ht="51.95" customHeight="1" x14ac:dyDescent="0.25">
      <c r="B37" s="248"/>
      <c r="C37" s="400" t="s">
        <v>530</v>
      </c>
      <c r="D37" s="432">
        <v>0</v>
      </c>
      <c r="E37" s="432">
        <v>0</v>
      </c>
      <c r="F37" s="432">
        <v>0</v>
      </c>
      <c r="G37" s="432">
        <v>0</v>
      </c>
      <c r="H37" s="432">
        <v>0</v>
      </c>
      <c r="I37" s="433" t="str">
        <v>…</v>
      </c>
    </row>
    <row r="38" spans="2:9" ht="51.95" customHeight="1" x14ac:dyDescent="0.25">
      <c r="B38" s="248"/>
      <c r="C38" s="400" t="s">
        <v>531</v>
      </c>
      <c r="D38" s="432">
        <v>0</v>
      </c>
      <c r="E38" s="432">
        <v>0</v>
      </c>
      <c r="F38" s="432">
        <v>0</v>
      </c>
      <c r="G38" s="432">
        <v>0</v>
      </c>
      <c r="H38" s="432">
        <v>0</v>
      </c>
      <c r="I38" s="433" t="str">
        <v>…</v>
      </c>
    </row>
    <row r="39" spans="2:9" ht="51.95" customHeight="1" x14ac:dyDescent="0.25">
      <c r="B39" s="248"/>
      <c r="C39" s="400" t="s">
        <v>532</v>
      </c>
      <c r="D39" s="432" t="str">
        <v>…</v>
      </c>
      <c r="E39" s="432" t="str">
        <v>…</v>
      </c>
      <c r="F39" s="432">
        <v>0</v>
      </c>
      <c r="G39" s="432">
        <v>0</v>
      </c>
      <c r="H39" s="432">
        <v>0</v>
      </c>
      <c r="I39" s="433" t="str">
        <v>…</v>
      </c>
    </row>
    <row r="40" spans="2:9" ht="51.95" customHeight="1" x14ac:dyDescent="0.25">
      <c r="B40" s="248"/>
      <c r="C40" s="400" t="s">
        <v>533</v>
      </c>
      <c r="D40" s="432" t="str">
        <v>…</v>
      </c>
      <c r="E40" s="432" t="str">
        <v>…</v>
      </c>
      <c r="F40" s="432" t="str">
        <v>…</v>
      </c>
      <c r="G40" s="432">
        <v>0</v>
      </c>
      <c r="H40" s="432">
        <v>0</v>
      </c>
      <c r="I40" s="433" t="str">
        <v>…</v>
      </c>
    </row>
    <row r="41" spans="2:9" ht="51.95" customHeight="1" x14ac:dyDescent="0.25">
      <c r="B41" s="248"/>
      <c r="C41" s="400" t="s">
        <v>534</v>
      </c>
      <c r="D41" s="432" t="str">
        <v>…</v>
      </c>
      <c r="E41" s="432" t="str">
        <v>…</v>
      </c>
      <c r="F41" s="432" t="str">
        <v>…</v>
      </c>
      <c r="G41" s="432">
        <v>0</v>
      </c>
      <c r="H41" s="432">
        <v>0</v>
      </c>
      <c r="I41" s="433" t="str">
        <v>…</v>
      </c>
    </row>
    <row r="42" spans="2:9" ht="51.95" customHeight="1" x14ac:dyDescent="0.25">
      <c r="B42" s="248"/>
      <c r="C42" s="400" t="s">
        <v>535</v>
      </c>
      <c r="D42" s="432" t="str">
        <v>…</v>
      </c>
      <c r="E42" s="432" t="str">
        <v>…</v>
      </c>
      <c r="F42" s="432" t="str">
        <v>…</v>
      </c>
      <c r="G42" s="432" t="str">
        <v>…</v>
      </c>
      <c r="H42" s="432" t="str">
        <v>…</v>
      </c>
      <c r="I42" s="433" t="str">
        <v>…</v>
      </c>
    </row>
    <row r="43" spans="2:9" ht="51.95" customHeight="1" x14ac:dyDescent="0.25">
      <c r="B43" s="248"/>
      <c r="C43" s="400" t="s">
        <v>536</v>
      </c>
      <c r="D43" s="432" t="str">
        <v>…</v>
      </c>
      <c r="E43" s="432" t="str">
        <v>…</v>
      </c>
      <c r="F43" s="432" t="str">
        <v>…</v>
      </c>
      <c r="G43" s="432" t="str">
        <v>…</v>
      </c>
      <c r="H43" s="432" t="str">
        <v>…</v>
      </c>
      <c r="I43" s="433" t="str">
        <v>…</v>
      </c>
    </row>
    <row r="44" spans="2:9" ht="51.95" customHeight="1" x14ac:dyDescent="0.25">
      <c r="C44" s="400" t="s">
        <v>537</v>
      </c>
      <c r="D44" s="432" t="str">
        <v>…</v>
      </c>
      <c r="E44" s="432" t="str">
        <v>…</v>
      </c>
      <c r="F44" s="432" t="str">
        <v>…</v>
      </c>
      <c r="G44" s="432" t="str">
        <v>…</v>
      </c>
      <c r="H44" s="432" t="str">
        <v>…</v>
      </c>
      <c r="I44" s="433" t="str">
        <v>…</v>
      </c>
    </row>
    <row r="45" spans="2:9" ht="51.95" customHeight="1" thickBot="1" x14ac:dyDescent="0.3">
      <c r="C45" s="400" t="s">
        <v>538</v>
      </c>
      <c r="D45" s="434" t="str">
        <v>…</v>
      </c>
      <c r="E45" s="434" t="str">
        <v>…</v>
      </c>
      <c r="F45" s="434" t="str">
        <v>…</v>
      </c>
      <c r="G45" s="434" t="str">
        <v>…</v>
      </c>
      <c r="H45" s="434" t="str">
        <v>…</v>
      </c>
      <c r="I45" s="435" t="str">
        <v>…</v>
      </c>
    </row>
    <row r="46" spans="2:9" ht="51.95" customHeight="1" x14ac:dyDescent="0.25">
      <c r="D46" s="384"/>
    </row>
    <row r="47" spans="2:9" ht="51.95" customHeight="1" x14ac:dyDescent="0.25">
      <c r="D47" s="384"/>
    </row>
    <row r="48" spans="2:9" ht="51.95" customHeight="1" x14ac:dyDescent="0.25">
      <c r="D48" s="384"/>
    </row>
    <row r="49" spans="3:5" ht="51.95" customHeight="1" x14ac:dyDescent="0.25">
      <c r="C49" s="385"/>
    </row>
    <row r="50" spans="3:5" ht="51.95" customHeight="1" x14ac:dyDescent="0.25"/>
    <row r="51" spans="3:5" ht="51.95" customHeight="1" x14ac:dyDescent="0.25"/>
    <row r="52" spans="3:5" ht="51.95" customHeight="1" x14ac:dyDescent="0.25">
      <c r="D52" s="385"/>
      <c r="E52" s="385"/>
    </row>
    <row r="53" spans="3:5" ht="51.95" customHeight="1" x14ac:dyDescent="0.25"/>
    <row r="54" spans="3:5" ht="51.95" customHeight="1" x14ac:dyDescent="0.25"/>
  </sheetData>
  <sheetProtection algorithmName="SHA-512" hashValue="613g07dwIRY8Ei0TqNkongpNS3nggGYMmRjmp1g3XTa0knoI9/tCCuDIjJ7QiR/SwYUbiCN7GGNDjmKseAuHSg==" saltValue="6zPl6NZtUWD9A2OvhRjx0A==" spinCount="100000" sheet="1" selectLockedCells="1"/>
  <mergeCells count="5">
    <mergeCell ref="D2:J2"/>
    <mergeCell ref="D4:I4"/>
    <mergeCell ref="D28:I28"/>
    <mergeCell ref="D34:I34"/>
    <mergeCell ref="F22:G22"/>
  </mergeCells>
  <conditionalFormatting sqref="D10:I20">
    <cfRule type="cellIs" dxfId="11" priority="9" operator="equal">
      <formula>"N/A"</formula>
    </cfRule>
    <cfRule type="cellIs" dxfId="10" priority="22" operator="equal">
      <formula>0</formula>
    </cfRule>
  </conditionalFormatting>
  <conditionalFormatting sqref="D31:I33">
    <cfRule type="cellIs" dxfId="9" priority="7" operator="equal">
      <formula>"Medio"</formula>
    </cfRule>
    <cfRule type="cellIs" dxfId="8" priority="8" operator="equal">
      <formula>"Bajo"</formula>
    </cfRule>
  </conditionalFormatting>
  <conditionalFormatting sqref="D32:I32">
    <cfRule type="cellIs" dxfId="7" priority="5" operator="equal">
      <formula>"Alto"</formula>
    </cfRule>
  </conditionalFormatting>
  <conditionalFormatting sqref="D7:J9 D31:I31 D33:I33">
    <cfRule type="cellIs" dxfId="6" priority="11" operator="equal">
      <formula>"Alto"</formula>
    </cfRule>
  </conditionalFormatting>
  <conditionalFormatting sqref="D7:J9">
    <cfRule type="cellIs" dxfId="5" priority="12" operator="equal">
      <formula>"Medio"</formula>
    </cfRule>
    <cfRule type="cellIs" dxfId="4" priority="13" operator="equal">
      <formula>"Bajo"</formula>
    </cfRule>
  </conditionalFormatting>
  <conditionalFormatting sqref="F32:I32">
    <cfRule type="cellIs" dxfId="3" priority="6" operator="equal">
      <formula>"Alto"</formula>
    </cfRule>
  </conditionalFormatting>
  <conditionalFormatting sqref="O2">
    <cfRule type="cellIs" dxfId="2" priority="52" operator="equal">
      <formula>"Alto"</formula>
    </cfRule>
    <cfRule type="cellIs" dxfId="1" priority="53" operator="equal">
      <formula>"Medio"</formula>
    </cfRule>
    <cfRule type="cellIs" dxfId="0" priority="54" operator="equal">
      <formula>"Bajo"</formula>
    </cfRule>
  </conditionalFormatting>
  <pageMargins left="0.7" right="0.7" top="0.75" bottom="0.75" header="0.3" footer="0.3"/>
  <headerFooter>
    <oddHeader>&amp;C&amp;"Calibri"&amp;10&amp;K808080 Corporate Use&amp;1#_x000D_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C5517-DA73-48D1-A08C-DAED42878005}">
  <sheetPr codeName="Sheet1">
    <tabColor rgb="FF002060"/>
  </sheetPr>
  <dimension ref="A1"/>
  <sheetViews>
    <sheetView zoomScaleNormal="100" zoomScalePageLayoutView="57" workbookViewId="0"/>
  </sheetViews>
  <sheetFormatPr baseColWidth="10" defaultColWidth="9.140625" defaultRowHeight="15" x14ac:dyDescent="0.25"/>
  <cols>
    <col min="1" max="16384" width="9.140625" style="11"/>
  </cols>
  <sheetData/>
  <sheetProtection algorithmName="SHA-512" hashValue="DvjaCH3m3ofsb0+o5GtRaeYNAa6muEt7t6Vw96l+ooQoHv942jL7+vHNvAZoqrdkBlsTsY6LPnzLCYGkk7xF/g==" saltValue="+0r+0sCNI/2Vi3KbVQKG6Q==" spinCount="100000" sheet="1" objects="1" scenarios="1"/>
  <pageMargins left="0" right="0" top="0" bottom="0" header="0" footer="0"/>
  <pageSetup paperSize="194" orientation="portrait" horizontalDpi="300" verticalDpi="300" r:id="rId1"/>
  <headerFooter>
    <oddHeader>&amp;C&amp;"Calibri"&amp;10&amp;K808080 Corporate Use&amp;1#_x000D_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05A48-3E08-4FAB-8B5B-E50094336DDD}">
  <sheetPr codeName="Sheet2">
    <tabColor rgb="FF00B0F0"/>
  </sheetPr>
  <dimension ref="A2:X54"/>
  <sheetViews>
    <sheetView zoomScale="85" zoomScaleNormal="85" workbookViewId="0">
      <selection activeCell="Q42" sqref="Q42"/>
    </sheetView>
  </sheetViews>
  <sheetFormatPr baseColWidth="10" defaultColWidth="9.140625" defaultRowHeight="15" outlineLevelCol="1" x14ac:dyDescent="0.25"/>
  <cols>
    <col min="1" max="1" width="42.140625" style="29" customWidth="1" outlineLevel="1"/>
    <col min="2" max="2" width="3" style="29" customWidth="1"/>
    <col min="3" max="3" width="7.85546875" style="29" customWidth="1"/>
    <col min="4" max="4" width="9.140625" style="29"/>
    <col min="5" max="5" width="9.140625" style="29" customWidth="1"/>
    <col min="6" max="8" width="9.140625" style="29"/>
    <col min="9" max="9" width="19.7109375" style="29" customWidth="1"/>
    <col min="10" max="10" width="47.140625" style="29" customWidth="1"/>
    <col min="11" max="11" width="8.140625" style="29" customWidth="1"/>
    <col min="12" max="13" width="10.42578125" style="29" customWidth="1"/>
    <col min="14" max="14" width="10.28515625" style="29" customWidth="1"/>
    <col min="15" max="15" width="12.5703125" style="29" customWidth="1"/>
    <col min="16" max="16" width="15.140625" style="29" customWidth="1"/>
    <col min="17" max="17" width="14.85546875" style="29" customWidth="1"/>
    <col min="18" max="18" width="9.140625" style="29"/>
    <col min="19" max="19" width="15.5703125" style="29" customWidth="1"/>
    <col min="20" max="16384" width="9.140625" style="29"/>
  </cols>
  <sheetData>
    <row r="2" spans="1:17" ht="33.75" customHeight="1" x14ac:dyDescent="0.3">
      <c r="C2" s="6"/>
      <c r="D2" s="419" t="s">
        <v>0</v>
      </c>
      <c r="E2" s="419"/>
      <c r="F2" s="420"/>
      <c r="G2" s="420"/>
      <c r="H2" s="420"/>
      <c r="I2" s="420"/>
      <c r="J2" s="421"/>
      <c r="K2" s="421"/>
      <c r="L2" s="421"/>
      <c r="M2" s="6"/>
      <c r="N2" s="6"/>
      <c r="O2" s="6"/>
    </row>
    <row r="3" spans="1:17" ht="41.45" customHeight="1" thickBot="1" x14ac:dyDescent="0.5">
      <c r="B3" s="30"/>
      <c r="C3" s="7"/>
      <c r="D3" s="422" t="s">
        <v>1</v>
      </c>
      <c r="E3" s="422"/>
      <c r="F3" s="422"/>
      <c r="G3" s="422"/>
      <c r="H3" s="423"/>
      <c r="I3" s="423"/>
      <c r="J3" s="423"/>
      <c r="K3" s="423"/>
      <c r="L3" s="423"/>
      <c r="M3" s="423"/>
      <c r="N3" s="423"/>
      <c r="O3" s="423"/>
      <c r="P3" s="33"/>
      <c r="Q3" s="33"/>
    </row>
    <row r="4" spans="1:17" ht="11.1" customHeight="1" x14ac:dyDescent="0.45">
      <c r="B4" s="30"/>
      <c r="C4" s="7"/>
      <c r="D4" s="287"/>
      <c r="E4" s="287"/>
      <c r="F4" s="287"/>
      <c r="G4" s="287"/>
      <c r="H4" s="6"/>
      <c r="I4" s="6"/>
      <c r="J4" s="6"/>
      <c r="K4" s="6"/>
      <c r="L4" s="6"/>
      <c r="M4" s="6"/>
      <c r="N4" s="6"/>
      <c r="O4" s="6"/>
    </row>
    <row r="5" spans="1:17" ht="21.95" customHeight="1" x14ac:dyDescent="0.3">
      <c r="A5" s="36"/>
      <c r="B5" s="36"/>
      <c r="C5" s="7"/>
      <c r="D5" s="12" t="s">
        <v>2</v>
      </c>
      <c r="E5" s="6"/>
      <c r="F5" s="6"/>
      <c r="G5" s="6"/>
      <c r="H5" s="6"/>
      <c r="I5" s="6"/>
      <c r="J5" s="6"/>
      <c r="K5" s="6"/>
      <c r="L5" s="6"/>
      <c r="M5" s="6"/>
      <c r="N5" s="6"/>
      <c r="O5" s="6"/>
    </row>
    <row r="6" spans="1:17" ht="57" customHeight="1" x14ac:dyDescent="0.3">
      <c r="A6" s="38"/>
      <c r="B6" s="38"/>
      <c r="C6" s="7"/>
      <c r="D6" s="842" t="s">
        <v>3</v>
      </c>
      <c r="E6" s="842"/>
      <c r="F6" s="842"/>
      <c r="G6" s="842"/>
      <c r="H6" s="842"/>
      <c r="I6" s="842"/>
      <c r="J6" s="842"/>
      <c r="K6" s="842"/>
      <c r="L6" s="842"/>
      <c r="M6" s="842"/>
      <c r="N6" s="842"/>
      <c r="O6" s="842"/>
      <c r="P6" s="842"/>
      <c r="Q6" s="842"/>
    </row>
    <row r="7" spans="1:17" ht="27.6" customHeight="1" x14ac:dyDescent="0.3">
      <c r="A7" s="38"/>
      <c r="B7" s="38"/>
      <c r="C7" s="7"/>
      <c r="D7" s="424"/>
      <c r="E7" s="424"/>
      <c r="F7" s="424"/>
      <c r="G7" s="424"/>
      <c r="H7" s="424"/>
      <c r="I7" s="424"/>
      <c r="J7" s="425" t="s">
        <v>4</v>
      </c>
      <c r="K7" s="424"/>
      <c r="L7" s="424"/>
      <c r="M7" s="424"/>
      <c r="N7" s="424"/>
      <c r="O7" s="424"/>
    </row>
    <row r="8" spans="1:17" ht="45.75" customHeight="1" x14ac:dyDescent="0.3">
      <c r="A8" s="38"/>
      <c r="B8" s="38"/>
      <c r="C8" s="31"/>
      <c r="D8" s="831" t="s">
        <v>5</v>
      </c>
      <c r="E8" s="831"/>
      <c r="F8" s="831"/>
      <c r="G8" s="831"/>
      <c r="H8" s="831"/>
      <c r="I8" s="831"/>
      <c r="J8" s="41" t="s">
        <v>6</v>
      </c>
      <c r="K8" s="39"/>
      <c r="L8" s="39"/>
      <c r="M8" s="39"/>
      <c r="N8" s="39"/>
      <c r="Q8" s="42" t="s">
        <v>7</v>
      </c>
    </row>
    <row r="9" spans="1:17" ht="14.1" customHeight="1" x14ac:dyDescent="0.3">
      <c r="A9" s="38"/>
      <c r="B9" s="38"/>
      <c r="C9" s="31"/>
      <c r="D9" s="43"/>
      <c r="E9" s="43"/>
      <c r="F9" s="43"/>
      <c r="G9" s="43"/>
      <c r="H9" s="43"/>
      <c r="I9" s="43"/>
      <c r="J9" s="44"/>
      <c r="K9" s="39"/>
      <c r="L9" s="39"/>
      <c r="M9" s="39"/>
      <c r="N9" s="39"/>
      <c r="O9" s="39"/>
    </row>
    <row r="10" spans="1:17" ht="33.950000000000003" customHeight="1" x14ac:dyDescent="0.3">
      <c r="A10" s="38"/>
      <c r="B10" s="38"/>
      <c r="C10" s="7"/>
      <c r="D10" s="850" t="s">
        <v>8</v>
      </c>
      <c r="E10" s="850"/>
      <c r="F10" s="850"/>
      <c r="G10" s="850"/>
      <c r="H10" s="850"/>
      <c r="I10" s="851"/>
      <c r="J10" s="844" t="s">
        <v>9</v>
      </c>
      <c r="K10" s="845"/>
      <c r="L10" s="854" t="s">
        <v>10</v>
      </c>
      <c r="M10" s="854"/>
      <c r="N10" s="507" t="s">
        <v>11</v>
      </c>
      <c r="O10" s="507" t="s">
        <v>12</v>
      </c>
      <c r="P10" s="508" t="s">
        <v>13</v>
      </c>
      <c r="Q10" s="509" t="s">
        <v>14</v>
      </c>
    </row>
    <row r="11" spans="1:17" ht="22.5" customHeight="1" x14ac:dyDescent="0.3">
      <c r="A11" s="38"/>
      <c r="B11" s="38"/>
      <c r="C11" s="7"/>
      <c r="D11" s="852"/>
      <c r="E11" s="852"/>
      <c r="F11" s="852"/>
      <c r="G11" s="852"/>
      <c r="H11" s="852"/>
      <c r="I11" s="853"/>
      <c r="J11" s="846"/>
      <c r="K11" s="847"/>
      <c r="L11" s="855" t="s">
        <v>15</v>
      </c>
      <c r="M11" s="855"/>
      <c r="N11" s="510" t="s">
        <v>16</v>
      </c>
      <c r="O11" s="511" t="s">
        <v>17</v>
      </c>
      <c r="P11" s="512" t="s">
        <v>18</v>
      </c>
      <c r="Q11" s="513" t="s">
        <v>19</v>
      </c>
    </row>
    <row r="12" spans="1:17" ht="57" customHeight="1" x14ac:dyDescent="0.25">
      <c r="A12" s="46"/>
      <c r="B12" s="46"/>
      <c r="C12" s="13"/>
      <c r="D12" s="803">
        <f>IF($J$8=Sheet1!$A$2,Sheet1!A3,IF('Water_Soil-Step 1'!$J$8=Sheet1!$A$10,Sheet1!A11,Sheet1!A18))</f>
        <v>0</v>
      </c>
      <c r="E12" s="803"/>
      <c r="F12" s="803"/>
      <c r="G12" s="803"/>
      <c r="H12" s="803"/>
      <c r="I12" s="803"/>
      <c r="J12" s="848">
        <f>IF($J$8=Sheet1!$A$2,Sheet1!B3,IF($J$8=Sheet1!$A$10,Sheet1!B11,Sheet1!B18))</f>
        <v>0</v>
      </c>
      <c r="K12" s="848"/>
      <c r="L12" s="514"/>
      <c r="M12" s="514"/>
      <c r="N12" s="515"/>
      <c r="O12" s="515"/>
      <c r="P12" s="495"/>
      <c r="Q12" s="516"/>
    </row>
    <row r="13" spans="1:17" ht="48.6" customHeight="1" x14ac:dyDescent="0.25">
      <c r="A13" s="49"/>
      <c r="B13" s="49"/>
      <c r="C13" s="10" t="s">
        <v>20</v>
      </c>
      <c r="D13" s="803" t="str">
        <f>IF($J$8=Sheet1!$A$2,Sheet1!A4,IF('Water_Soil-Step 1'!$J$8=Sheet1!$A$10,Sheet1!A12,Sheet1!A19))</f>
        <v xml:space="preserve">¿Está construido el edificio en una planicie aluvial, un humedal o una barrera de baja altitud? </v>
      </c>
      <c r="E13" s="803"/>
      <c r="F13" s="803"/>
      <c r="G13" s="803"/>
      <c r="H13" s="803"/>
      <c r="I13" s="803"/>
      <c r="J13" s="848" t="str">
        <f>IF($J$8=Sheet1!$A$2,Sheet1!B4,IF($J$8=Sheet1!$A$10,Sheet1!B12,Sheet1!B19))</f>
        <v xml:space="preserve">Se trata de zonas planas que están cerca de un río, lago o mar. Debido a su baja altitud (no más de 10 metros), estas zonas son propensas a inundaciones fluviales, costeras y pluviales, así como a marejadas. </v>
      </c>
      <c r="K13" s="848"/>
      <c r="L13" s="815">
        <v>0</v>
      </c>
      <c r="M13" s="815"/>
      <c r="N13" s="518"/>
      <c r="O13" s="518"/>
      <c r="P13" s="517">
        <v>3</v>
      </c>
      <c r="Q13" s="519"/>
    </row>
    <row r="14" spans="1:17" ht="62.1" customHeight="1" x14ac:dyDescent="0.25">
      <c r="A14" s="50"/>
      <c r="B14" s="50"/>
      <c r="C14" s="10" t="s">
        <v>21</v>
      </c>
      <c r="D14" s="803" t="str">
        <f>IF($J$8=Sheet1!$A$2,Sheet1!A5,IF('Water_Soil-Step 1'!$J$8=Sheet1!$A$10,Sheet1!A13,Sheet1!A20))</f>
        <v xml:space="preserve">¿Está construido el edificio a orillas de un río?                          </v>
      </c>
      <c r="E14" s="803"/>
      <c r="F14" s="803"/>
      <c r="G14" s="803"/>
      <c r="H14" s="803"/>
      <c r="I14" s="803"/>
      <c r="J14" s="848" t="str">
        <f>IF($J$8=Sheet1!$A$2,Sheet1!B5,IF($J$8=Sheet1!$A$10,Sheet1!B13,Sheet1!B20))</f>
        <v>Las altas velocidades del agua pueden provocar el colapso de las riberas de los ríos o la socavación de la cimentación y, a su vez, asientos diferenciales o incluso el derrumbe total del edificio.</v>
      </c>
      <c r="K14" s="848"/>
      <c r="L14" s="828">
        <v>0</v>
      </c>
      <c r="M14" s="828"/>
      <c r="N14" s="518"/>
      <c r="O14" s="518"/>
      <c r="P14" s="520">
        <v>3</v>
      </c>
      <c r="Q14" s="519"/>
    </row>
    <row r="15" spans="1:17" s="51" customFormat="1" ht="52.5" customHeight="1" x14ac:dyDescent="0.25">
      <c r="A15" s="50"/>
      <c r="B15" s="50"/>
      <c r="C15" s="10" t="s">
        <v>22</v>
      </c>
      <c r="D15" s="803" t="str">
        <f>IF($J$8=Sheet1!$A$2,Sheet1!A6,IF('Water_Soil-Step 1'!$J$8=Sheet1!$A$10,Sheet1!A14,Sheet1!A21))</f>
        <v xml:space="preserve">¿Ha sufrido la zona inundaciones importantes en los últimos tiempos?  </v>
      </c>
      <c r="E15" s="803"/>
      <c r="F15" s="803"/>
      <c r="G15" s="803"/>
      <c r="H15" s="803"/>
      <c r="I15" s="803"/>
      <c r="J15" s="848" t="str">
        <f>IF($J$8=Sheet1!$A$2,Sheet1!B6,IF($J$8=Sheet1!$A$10,Sheet1!B14,Sheet1!B21))</f>
        <v>Responda teniendo en cuenta el año en el que se produjo la inundación más reciente. [0]: &gt;100 años; [1]: 50-100 años; [2]: 20-50 años; [3]&lt; 20 años.</v>
      </c>
      <c r="K15" s="848"/>
      <c r="L15" s="828">
        <v>0</v>
      </c>
      <c r="M15" s="828"/>
      <c r="N15" s="520">
        <v>1</v>
      </c>
      <c r="O15" s="520">
        <v>2</v>
      </c>
      <c r="P15" s="520">
        <v>3</v>
      </c>
      <c r="Q15" s="519"/>
    </row>
    <row r="16" spans="1:17" s="51" customFormat="1" ht="48.75" customHeight="1" thickBot="1" x14ac:dyDescent="0.3">
      <c r="A16" s="50"/>
      <c r="B16" s="50"/>
      <c r="C16" s="10" t="s">
        <v>23</v>
      </c>
      <c r="D16" s="801" t="str">
        <f>IF($J$8=Sheet1!$A$2,Sheet1!A7,IF('Water_Soil-Step 1'!$J$8=Sheet1!$A$10,Sheet1!A15,Sheet1!A22))</f>
        <v>¿Atraviesan las vías de acceso o cadenas de suministro de la instalación planicies aluviales?</v>
      </c>
      <c r="E16" s="801"/>
      <c r="F16" s="801"/>
      <c r="G16" s="801"/>
      <c r="H16" s="801"/>
      <c r="I16" s="801"/>
      <c r="J16" s="849" t="str">
        <f>IF($J$8=Sheet1!$A$2,Sheet1!B7,IF($J$8=Sheet1!$A$10,Sheet1!B15,Sheet1!B22))</f>
        <v xml:space="preserve">Aun cuando las instalaciones se mantengan intactas, las inundaciones pueden obstaculizar el acceso, lo que incidiría en las cadenas de suministro o en el transporte de personas hacia/desde la instalación. </v>
      </c>
      <c r="K16" s="849"/>
      <c r="L16" s="843">
        <v>0</v>
      </c>
      <c r="M16" s="843"/>
      <c r="N16" s="521">
        <v>1</v>
      </c>
      <c r="O16" s="521">
        <v>2</v>
      </c>
      <c r="P16" s="521">
        <v>3</v>
      </c>
      <c r="Q16" s="522"/>
    </row>
    <row r="17" spans="1:17" ht="13.5" customHeight="1" x14ac:dyDescent="0.25">
      <c r="A17" s="50"/>
      <c r="B17" s="50"/>
      <c r="C17" s="13"/>
      <c r="D17" s="804" t="s">
        <v>554</v>
      </c>
      <c r="E17" s="804"/>
      <c r="F17" s="804"/>
      <c r="G17" s="804"/>
      <c r="H17" s="804"/>
      <c r="I17" s="804"/>
      <c r="J17" s="28"/>
      <c r="K17" s="16"/>
      <c r="L17" s="6"/>
      <c r="M17" s="6"/>
      <c r="N17" s="16"/>
      <c r="O17" s="52"/>
    </row>
    <row r="18" spans="1:17" ht="12.95" customHeight="1" x14ac:dyDescent="0.25">
      <c r="A18" s="50"/>
      <c r="B18" s="50"/>
      <c r="C18" s="13"/>
      <c r="D18" s="804" t="s">
        <v>555</v>
      </c>
      <c r="E18" s="804"/>
      <c r="F18" s="804"/>
      <c r="G18" s="804"/>
      <c r="H18" s="804"/>
      <c r="I18" s="804"/>
      <c r="J18" s="28"/>
      <c r="K18" s="16"/>
      <c r="L18" s="6"/>
      <c r="M18" s="6"/>
      <c r="N18" s="16"/>
    </row>
    <row r="19" spans="1:17" ht="29.1" customHeight="1" x14ac:dyDescent="0.25">
      <c r="A19" s="50"/>
      <c r="B19" s="50"/>
      <c r="C19" s="53"/>
      <c r="K19" s="805"/>
      <c r="L19" s="805"/>
      <c r="M19" s="805"/>
      <c r="N19" s="805"/>
      <c r="O19" s="826" t="s">
        <v>24</v>
      </c>
      <c r="P19" s="826"/>
      <c r="Q19" s="17" t="e">
        <f>AVERAGE(Q13:Q16)</f>
        <v>#DIV/0!</v>
      </c>
    </row>
    <row r="20" spans="1:17" ht="15" customHeight="1" x14ac:dyDescent="0.25">
      <c r="A20" s="54"/>
      <c r="B20" s="54"/>
      <c r="K20" s="55"/>
      <c r="L20" s="55"/>
      <c r="M20" s="55"/>
      <c r="N20" s="55"/>
      <c r="O20" s="504"/>
      <c r="P20" s="505"/>
    </row>
    <row r="21" spans="1:17" ht="29.1" customHeight="1" x14ac:dyDescent="0.25">
      <c r="D21" s="802"/>
      <c r="E21" s="802"/>
      <c r="F21" s="802"/>
      <c r="G21" s="802"/>
      <c r="H21" s="802"/>
      <c r="K21" s="836"/>
      <c r="L21" s="836"/>
      <c r="M21" s="836"/>
      <c r="N21" s="836"/>
      <c r="O21" s="829" t="s">
        <v>25</v>
      </c>
      <c r="P21" s="829"/>
      <c r="Q21" s="87" t="e">
        <f>IF(Q19&lt;=1,"Bajo",IF(Q19&lt;=2,"Medio","Alto"))</f>
        <v>#DIV/0!</v>
      </c>
    </row>
    <row r="22" spans="1:17" ht="47.1" customHeight="1" x14ac:dyDescent="0.25">
      <c r="B22" s="59"/>
      <c r="D22" s="37" t="s">
        <v>26</v>
      </c>
      <c r="E22" s="39"/>
      <c r="F22" s="60"/>
      <c r="G22" s="61"/>
      <c r="H22" s="61"/>
      <c r="I22" s="61"/>
      <c r="J22" s="61"/>
      <c r="L22" s="57"/>
      <c r="M22" s="57"/>
      <c r="N22" s="57"/>
      <c r="O22" s="62"/>
      <c r="P22" s="58"/>
    </row>
    <row r="23" spans="1:17" ht="18.95" customHeight="1" x14ac:dyDescent="0.25">
      <c r="B23" s="59"/>
      <c r="D23" s="39"/>
      <c r="F23" s="39"/>
      <c r="G23" s="39"/>
      <c r="H23" s="39"/>
      <c r="I23" s="39"/>
      <c r="J23" s="40" t="s">
        <v>4</v>
      </c>
      <c r="L23" s="57"/>
      <c r="M23" s="57"/>
      <c r="N23" s="57"/>
      <c r="O23" s="62"/>
      <c r="P23" s="58"/>
    </row>
    <row r="24" spans="1:17" ht="54" customHeight="1" x14ac:dyDescent="0.25">
      <c r="A24" s="63"/>
      <c r="D24" s="831" t="s">
        <v>27</v>
      </c>
      <c r="E24" s="831"/>
      <c r="F24" s="831"/>
      <c r="G24" s="831"/>
      <c r="H24" s="831"/>
      <c r="I24" s="831"/>
      <c r="J24" s="41" t="s">
        <v>6</v>
      </c>
      <c r="L24" s="57"/>
      <c r="M24" s="57"/>
      <c r="N24" s="57"/>
      <c r="P24" s="58"/>
      <c r="Q24" s="42" t="s">
        <v>7</v>
      </c>
    </row>
    <row r="25" spans="1:17" ht="15" customHeight="1" x14ac:dyDescent="0.25">
      <c r="A25" s="63"/>
      <c r="B25" s="64"/>
      <c r="L25" s="57"/>
      <c r="M25" s="57"/>
      <c r="N25" s="57"/>
      <c r="O25" s="62"/>
      <c r="P25" s="58"/>
    </row>
    <row r="26" spans="1:17" ht="21.95" customHeight="1" x14ac:dyDescent="0.25">
      <c r="A26" s="63"/>
      <c r="B26" s="64"/>
      <c r="C26" s="6"/>
      <c r="D26" s="832" t="s">
        <v>8</v>
      </c>
      <c r="E26" s="833"/>
      <c r="F26" s="833"/>
      <c r="G26" s="833"/>
      <c r="H26" s="833"/>
      <c r="I26" s="833"/>
      <c r="J26" s="839" t="s">
        <v>9</v>
      </c>
      <c r="K26" s="839"/>
      <c r="L26" s="810" t="s">
        <v>10</v>
      </c>
      <c r="M26" s="810"/>
      <c r="N26" s="482" t="s">
        <v>11</v>
      </c>
      <c r="O26" s="482" t="s">
        <v>12</v>
      </c>
      <c r="P26" s="482" t="s">
        <v>13</v>
      </c>
      <c r="Q26" s="483" t="s">
        <v>14</v>
      </c>
    </row>
    <row r="27" spans="1:17" ht="23.45" customHeight="1" x14ac:dyDescent="0.25">
      <c r="A27" s="63"/>
      <c r="B27" s="64"/>
      <c r="C27" s="6"/>
      <c r="D27" s="834"/>
      <c r="E27" s="835"/>
      <c r="F27" s="835"/>
      <c r="G27" s="835"/>
      <c r="H27" s="835"/>
      <c r="I27" s="835"/>
      <c r="J27" s="840"/>
      <c r="K27" s="840"/>
      <c r="L27" s="811" t="s">
        <v>15</v>
      </c>
      <c r="M27" s="811"/>
      <c r="N27" s="484" t="s">
        <v>16</v>
      </c>
      <c r="O27" s="485" t="s">
        <v>17</v>
      </c>
      <c r="P27" s="484" t="s">
        <v>18</v>
      </c>
      <c r="Q27" s="486" t="s">
        <v>19</v>
      </c>
    </row>
    <row r="28" spans="1:17" ht="99.75" customHeight="1" x14ac:dyDescent="0.25">
      <c r="A28" s="63"/>
      <c r="B28" s="64"/>
      <c r="C28" s="13" t="s">
        <v>28</v>
      </c>
      <c r="D28" s="817" t="str">
        <f>IF($J$24=Sheet1!$C$10,Sheet1!C11,Sheet1!C18)</f>
        <v>¿Está ubicado el edificio en la ladera de una montaña? ¿Se caracteriza la zona por fuertes pendientes, abundancia de fragmentos sueltos y agua, y vegetación escasa?</v>
      </c>
      <c r="E28" s="817"/>
      <c r="F28" s="817"/>
      <c r="G28" s="817"/>
      <c r="H28" s="817"/>
      <c r="I28" s="817"/>
      <c r="J28" s="814" t="str">
        <f>IF($J$24=Sheet1!$C$10,Sheet1!D11,Sheet1!D18)</f>
        <v>Las precipitaciones extremas son el factor desencadenante de la mayoría de los corrimientos de tierras. Las zonas de pendiente pronunciada y con poca vegetación (o las zonas afectadas recientemente por incendios forestales) son especialmente propensas a sufrir erosión y reptación de suelos, movimientos de tierra, desprendimientos de rocas y deslizamientos de tierras, lo que supone una gran amenaza para la estabilidad de los edificios ubicados en la zona de deslizamiento.</v>
      </c>
      <c r="K28" s="814"/>
      <c r="L28" s="812">
        <v>0</v>
      </c>
      <c r="M28" s="812"/>
      <c r="N28" s="480">
        <v>1</v>
      </c>
      <c r="O28" s="480">
        <v>2</v>
      </c>
      <c r="P28" s="480">
        <v>3</v>
      </c>
      <c r="Q28" s="523"/>
    </row>
    <row r="29" spans="1:17" ht="40.5" customHeight="1" thickBot="1" x14ac:dyDescent="0.3">
      <c r="A29" s="65"/>
      <c r="B29" s="66"/>
      <c r="C29" s="13" t="s">
        <v>29</v>
      </c>
      <c r="D29" s="818" t="str">
        <f>IF($J$24=Sheet1!$C$10,"",Sheet1!C19)</f>
        <v>¿Se producen en la región movimientos de tierra (como desprendimientos de rocas, deslizamientos de tierras, reptación de suelo, etc.) cuando llueve?</v>
      </c>
      <c r="E29" s="818"/>
      <c r="F29" s="818"/>
      <c r="G29" s="818"/>
      <c r="H29" s="818"/>
      <c r="I29" s="818"/>
      <c r="J29" s="841" t="str">
        <f>IF($J$25=Sheet1!I11,"",Sheet1!D19)</f>
        <v/>
      </c>
      <c r="K29" s="841"/>
      <c r="L29" s="813">
        <f>IF($J$24=Sheet1!$C$17,0,"")</f>
        <v>0</v>
      </c>
      <c r="M29" s="813"/>
      <c r="N29" s="481">
        <f>IF($J$24=Sheet1!$C$17,1,"")</f>
        <v>1</v>
      </c>
      <c r="O29" s="481">
        <f>IF($J$24=Sheet1!$C$17,2,"")</f>
        <v>2</v>
      </c>
      <c r="P29" s="481">
        <f>IF($J$24=Sheet1!$C$17,3,"")</f>
        <v>3</v>
      </c>
      <c r="Q29" s="524"/>
    </row>
    <row r="30" spans="1:17" ht="23.1" customHeight="1" thickTop="1" x14ac:dyDescent="0.25">
      <c r="A30" s="65"/>
      <c r="B30" s="66"/>
      <c r="D30" s="67"/>
      <c r="E30" s="67"/>
      <c r="F30" s="67"/>
      <c r="G30" s="67"/>
      <c r="H30" s="67"/>
      <c r="I30" s="67"/>
      <c r="J30" s="68"/>
      <c r="K30" s="68"/>
      <c r="L30" s="68"/>
      <c r="M30" s="68"/>
      <c r="N30" s="68"/>
      <c r="O30" s="69"/>
    </row>
    <row r="31" spans="1:17" ht="29.1" customHeight="1" x14ac:dyDescent="0.25">
      <c r="A31" s="65"/>
      <c r="B31" s="66"/>
      <c r="D31" s="67"/>
      <c r="E31" s="67"/>
      <c r="F31" s="67"/>
      <c r="G31" s="67"/>
      <c r="H31" s="67"/>
      <c r="I31" s="67"/>
      <c r="J31" s="68"/>
      <c r="K31" s="458"/>
      <c r="L31" s="458"/>
      <c r="M31" s="458"/>
      <c r="N31" s="458"/>
      <c r="O31" s="809" t="s">
        <v>30</v>
      </c>
      <c r="P31" s="809"/>
      <c r="Q31" s="86" t="e">
        <f>AVERAGE(Q28:Q29)</f>
        <v>#DIV/0!</v>
      </c>
    </row>
    <row r="32" spans="1:17" ht="15" customHeight="1" x14ac:dyDescent="0.25">
      <c r="A32" s="65"/>
      <c r="B32" s="66"/>
      <c r="L32" s="57"/>
      <c r="M32" s="57"/>
      <c r="N32" s="57"/>
      <c r="O32" s="478"/>
      <c r="P32" s="479"/>
    </row>
    <row r="33" spans="1:24" ht="29.1" customHeight="1" x14ac:dyDescent="0.25">
      <c r="A33" s="71"/>
      <c r="B33" s="71"/>
      <c r="J33" s="72"/>
      <c r="K33" s="401"/>
      <c r="L33" s="401"/>
      <c r="M33" s="401"/>
      <c r="N33" s="401"/>
      <c r="O33" s="809" t="s">
        <v>31</v>
      </c>
      <c r="P33" s="809"/>
      <c r="Q33" s="15" t="e">
        <f>IF(Q31&lt;=1,"Bajo",IF(Q31&lt;=2,"Medio","Alto"))</f>
        <v>#DIV/0!</v>
      </c>
    </row>
    <row r="34" spans="1:24" ht="47.1" customHeight="1" x14ac:dyDescent="0.25">
      <c r="A34" s="71"/>
      <c r="B34" s="71"/>
      <c r="D34" s="56"/>
      <c r="E34" s="56"/>
      <c r="F34" s="56"/>
      <c r="G34" s="56"/>
      <c r="H34" s="56"/>
      <c r="K34" s="72"/>
      <c r="L34" s="72"/>
      <c r="M34" s="72"/>
      <c r="N34" s="72"/>
      <c r="O34" s="70"/>
      <c r="P34" s="58"/>
    </row>
    <row r="35" spans="1:24" ht="24.95" customHeight="1" x14ac:dyDescent="0.25">
      <c r="A35" s="71"/>
      <c r="B35" s="71"/>
      <c r="C35" s="73"/>
      <c r="D35" s="838" t="s">
        <v>32</v>
      </c>
      <c r="E35" s="838"/>
      <c r="F35" s="838"/>
      <c r="G35" s="838"/>
      <c r="H35" s="838"/>
      <c r="I35" s="838"/>
      <c r="J35" s="838"/>
      <c r="K35" s="838"/>
      <c r="L35" s="838"/>
      <c r="M35" s="838"/>
      <c r="N35" s="838"/>
      <c r="O35" s="838"/>
      <c r="P35" s="838"/>
      <c r="Q35" s="838"/>
      <c r="X35" s="29" t="s">
        <v>33</v>
      </c>
    </row>
    <row r="36" spans="1:24" ht="20.45" customHeight="1" x14ac:dyDescent="0.25">
      <c r="C36" s="74"/>
      <c r="D36" s="837" t="s">
        <v>34</v>
      </c>
      <c r="E36" s="837"/>
      <c r="F36" s="837"/>
      <c r="G36" s="837"/>
      <c r="H36" s="837"/>
      <c r="I36" s="837"/>
      <c r="J36" s="837"/>
      <c r="K36" s="837"/>
      <c r="L36" s="837"/>
      <c r="M36" s="837"/>
      <c r="N36" s="837"/>
      <c r="O36" s="837"/>
      <c r="P36" s="837"/>
      <c r="Q36" s="837"/>
      <c r="R36" s="106"/>
      <c r="S36" s="106"/>
    </row>
    <row r="37" spans="1:24" ht="30" customHeight="1" x14ac:dyDescent="0.25">
      <c r="C37" s="74"/>
      <c r="D37" s="837"/>
      <c r="E37" s="837"/>
      <c r="F37" s="837"/>
      <c r="G37" s="837"/>
      <c r="H37" s="837"/>
      <c r="I37" s="837"/>
      <c r="J37" s="837"/>
      <c r="K37" s="837"/>
      <c r="L37" s="837"/>
      <c r="M37" s="837"/>
      <c r="N37" s="837"/>
      <c r="O37" s="837"/>
      <c r="P37" s="837"/>
      <c r="Q37" s="837"/>
      <c r="R37" s="56"/>
      <c r="S37" s="56"/>
    </row>
    <row r="38" spans="1:24" ht="43.5" customHeight="1" x14ac:dyDescent="0.25">
      <c r="C38" s="74"/>
      <c r="D38" s="830" t="s">
        <v>35</v>
      </c>
      <c r="E38" s="830"/>
      <c r="F38" s="830"/>
      <c r="G38" s="830"/>
      <c r="H38" s="830"/>
      <c r="I38" s="830"/>
      <c r="J38" s="830"/>
      <c r="K38" s="830"/>
      <c r="L38" s="830"/>
      <c r="M38" s="830"/>
      <c r="N38" s="830"/>
      <c r="O38" s="830"/>
      <c r="P38" s="56"/>
      <c r="Q38" s="42" t="s">
        <v>7</v>
      </c>
      <c r="R38" s="56"/>
      <c r="S38" s="56"/>
    </row>
    <row r="39" spans="1:24" ht="20.45" customHeight="1" thickBot="1" x14ac:dyDescent="0.3">
      <c r="C39" s="6"/>
      <c r="D39" s="822" t="s">
        <v>8</v>
      </c>
      <c r="E39" s="822"/>
      <c r="F39" s="822"/>
      <c r="G39" s="822"/>
      <c r="H39" s="822"/>
      <c r="I39" s="823"/>
      <c r="J39" s="88" t="s">
        <v>9</v>
      </c>
      <c r="K39" s="806" t="s">
        <v>36</v>
      </c>
      <c r="L39" s="807"/>
      <c r="M39" s="808"/>
      <c r="N39" s="806" t="s">
        <v>37</v>
      </c>
      <c r="O39" s="807"/>
      <c r="P39" s="808"/>
      <c r="Q39" s="800" t="s">
        <v>38</v>
      </c>
    </row>
    <row r="40" spans="1:24" ht="20.100000000000001" customHeight="1" x14ac:dyDescent="0.25">
      <c r="C40" s="6"/>
      <c r="D40" s="822"/>
      <c r="E40" s="822"/>
      <c r="F40" s="822"/>
      <c r="G40" s="822"/>
      <c r="H40" s="822"/>
      <c r="I40" s="823"/>
      <c r="J40" s="88"/>
      <c r="K40" s="487" t="s">
        <v>39</v>
      </c>
      <c r="L40" s="487" t="s">
        <v>40</v>
      </c>
      <c r="M40" s="487" t="s">
        <v>41</v>
      </c>
      <c r="N40" s="487" t="s">
        <v>39</v>
      </c>
      <c r="O40" s="487" t="s">
        <v>40</v>
      </c>
      <c r="P40" s="488" t="s">
        <v>41</v>
      </c>
      <c r="Q40" s="800"/>
    </row>
    <row r="41" spans="1:24" ht="60" customHeight="1" x14ac:dyDescent="0.25">
      <c r="C41" s="13" t="s">
        <v>42</v>
      </c>
      <c r="D41" s="820" t="s">
        <v>43</v>
      </c>
      <c r="E41" s="820"/>
      <c r="F41" s="820"/>
      <c r="G41" s="820"/>
      <c r="H41" s="820"/>
      <c r="I41" s="820"/>
      <c r="J41" s="489" t="s">
        <v>44</v>
      </c>
      <c r="K41" s="490">
        <v>1</v>
      </c>
      <c r="L41" s="491">
        <v>0.9</v>
      </c>
      <c r="M41" s="492">
        <v>0.8</v>
      </c>
      <c r="N41" s="490">
        <v>1.2</v>
      </c>
      <c r="O41" s="490">
        <v>1.3</v>
      </c>
      <c r="P41" s="490">
        <v>1.5</v>
      </c>
      <c r="Q41" s="490">
        <v>1.3</v>
      </c>
    </row>
    <row r="42" spans="1:24" ht="61.5" customHeight="1" x14ac:dyDescent="0.25">
      <c r="C42" s="13" t="s">
        <v>45</v>
      </c>
      <c r="D42" s="821" t="s">
        <v>46</v>
      </c>
      <c r="E42" s="821"/>
      <c r="F42" s="821"/>
      <c r="G42" s="821"/>
      <c r="H42" s="821"/>
      <c r="I42" s="821"/>
      <c r="J42" s="493" t="s">
        <v>47</v>
      </c>
      <c r="K42" s="494">
        <v>1</v>
      </c>
      <c r="L42" s="495">
        <v>0.9</v>
      </c>
      <c r="M42" s="496">
        <v>0.8</v>
      </c>
      <c r="N42" s="494">
        <v>1.2</v>
      </c>
      <c r="O42" s="494">
        <v>1.3</v>
      </c>
      <c r="P42" s="494">
        <v>1.5</v>
      </c>
      <c r="Q42" s="497">
        <v>0.9</v>
      </c>
    </row>
    <row r="43" spans="1:24" ht="62.25" customHeight="1" thickBot="1" x14ac:dyDescent="0.3">
      <c r="C43" s="13" t="s">
        <v>48</v>
      </c>
      <c r="D43" s="819" t="s">
        <v>49</v>
      </c>
      <c r="E43" s="819"/>
      <c r="F43" s="819"/>
      <c r="G43" s="819"/>
      <c r="H43" s="819"/>
      <c r="I43" s="819"/>
      <c r="J43" s="498" t="s">
        <v>50</v>
      </c>
      <c r="K43" s="500">
        <v>1</v>
      </c>
      <c r="L43" s="501">
        <v>0.9</v>
      </c>
      <c r="M43" s="502">
        <v>0.8</v>
      </c>
      <c r="N43" s="500">
        <v>1.2</v>
      </c>
      <c r="O43" s="500">
        <v>1.3</v>
      </c>
      <c r="P43" s="500">
        <v>1.5</v>
      </c>
      <c r="Q43" s="499">
        <v>1.5</v>
      </c>
      <c r="R43" s="188"/>
      <c r="S43" s="188"/>
      <c r="T43" s="188"/>
    </row>
    <row r="44" spans="1:24" ht="36" customHeight="1" x14ac:dyDescent="0.25">
      <c r="C44" s="47"/>
      <c r="D44" s="825"/>
      <c r="E44" s="825"/>
      <c r="F44" s="825"/>
      <c r="G44" s="825"/>
      <c r="H44" s="825"/>
      <c r="I44" s="825"/>
      <c r="J44" s="825"/>
      <c r="K44" s="78"/>
      <c r="L44" s="79"/>
      <c r="M44" s="78"/>
      <c r="N44" s="78"/>
      <c r="O44" s="80"/>
      <c r="R44" s="19"/>
      <c r="S44" s="19"/>
      <c r="T44" s="19"/>
    </row>
    <row r="45" spans="1:24" ht="31.5" customHeight="1" x14ac:dyDescent="0.25">
      <c r="K45" s="816"/>
      <c r="L45" s="816"/>
      <c r="M45" s="816"/>
      <c r="N45" s="816"/>
      <c r="O45" s="827" t="s">
        <v>51</v>
      </c>
      <c r="P45" s="827"/>
      <c r="Q45" s="17" t="e">
        <f>IF(MAX(Q41:Q43) *$Q$19&gt;3,3,MAX(Q41:Q43) *$Q$19)</f>
        <v>#DIV/0!</v>
      </c>
      <c r="R45" s="609"/>
      <c r="S45" s="610" t="e">
        <f>MAX(Q45,Q19)</f>
        <v>#DIV/0!</v>
      </c>
      <c r="T45" s="19"/>
    </row>
    <row r="46" spans="1:24" ht="14.45" customHeight="1" x14ac:dyDescent="0.25">
      <c r="C46" s="47"/>
      <c r="D46" s="824"/>
      <c r="E46" s="824"/>
      <c r="F46" s="824"/>
      <c r="G46" s="824"/>
      <c r="H46" s="824"/>
      <c r="I46" s="824"/>
      <c r="J46" s="83"/>
      <c r="K46" s="84"/>
      <c r="L46" s="84"/>
      <c r="M46" s="84"/>
      <c r="N46" s="84"/>
      <c r="O46" s="504"/>
      <c r="P46" s="505"/>
      <c r="Q46" s="82"/>
      <c r="R46" s="609"/>
      <c r="S46" s="609"/>
      <c r="T46" s="19"/>
    </row>
    <row r="47" spans="1:24" ht="32.450000000000003" customHeight="1" x14ac:dyDescent="0.25">
      <c r="D47" s="85"/>
      <c r="E47" s="85"/>
      <c r="F47" s="85"/>
      <c r="G47" s="85"/>
      <c r="H47" s="85"/>
      <c r="I47" s="85"/>
      <c r="J47" s="85"/>
      <c r="K47" s="816"/>
      <c r="L47" s="816"/>
      <c r="M47" s="816"/>
      <c r="N47" s="816"/>
      <c r="O47" s="827" t="s">
        <v>52</v>
      </c>
      <c r="P47" s="827"/>
      <c r="Q47" s="15" t="e">
        <f>IF(Q45&lt;=1,"Bajo",IF(Q45&lt;=2,"Medio","Alto"))</f>
        <v>#DIV/0!</v>
      </c>
      <c r="R47" s="609"/>
      <c r="S47" s="609"/>
      <c r="T47" s="19"/>
    </row>
    <row r="48" spans="1:24" ht="24.6" customHeight="1" x14ac:dyDescent="0.25">
      <c r="D48" s="85"/>
      <c r="E48" s="85"/>
      <c r="F48" s="85"/>
      <c r="G48" s="85"/>
      <c r="H48" s="85"/>
      <c r="I48" s="85"/>
      <c r="J48" s="85"/>
      <c r="K48" s="81"/>
      <c r="L48" s="81"/>
      <c r="M48" s="81"/>
      <c r="N48" s="81"/>
      <c r="O48" s="506"/>
      <c r="P48" s="505"/>
      <c r="Q48" s="503"/>
      <c r="R48" s="609"/>
      <c r="S48" s="609"/>
      <c r="T48" s="19"/>
    </row>
    <row r="49" spans="11:20" ht="36.6" customHeight="1" x14ac:dyDescent="0.25">
      <c r="K49" s="816"/>
      <c r="L49" s="816"/>
      <c r="M49" s="816"/>
      <c r="N49" s="816"/>
      <c r="O49" s="829" t="s">
        <v>53</v>
      </c>
      <c r="P49" s="829"/>
      <c r="Q49" s="89" t="e">
        <f>IF($Q$41*$Q$31&gt;3,3,$Q$41*$Q$31)</f>
        <v>#DIV/0!</v>
      </c>
      <c r="R49" s="19"/>
      <c r="S49" s="593" t="e">
        <f>MAX(Q49,Q31)</f>
        <v>#DIV/0!</v>
      </c>
      <c r="T49" s="19"/>
    </row>
    <row r="50" spans="11:20" ht="14.1" customHeight="1" x14ac:dyDescent="0.25">
      <c r="K50" s="83"/>
      <c r="L50" s="83"/>
      <c r="M50" s="83"/>
      <c r="N50" s="83"/>
      <c r="O50" s="504"/>
      <c r="P50" s="505"/>
      <c r="R50" s="19"/>
      <c r="S50" s="19"/>
      <c r="T50" s="19"/>
    </row>
    <row r="51" spans="11:20" ht="35.1" customHeight="1" x14ac:dyDescent="0.25">
      <c r="K51" s="816"/>
      <c r="L51" s="816"/>
      <c r="M51" s="816"/>
      <c r="N51" s="816"/>
      <c r="O51" s="826" t="s">
        <v>54</v>
      </c>
      <c r="P51" s="826"/>
      <c r="Q51" s="15" t="e">
        <f>IF(Q49&lt;=1,"Bajo",IF(Q49&lt;=2,"Medio","Alto"))</f>
        <v>#DIV/0!</v>
      </c>
      <c r="R51" s="19"/>
      <c r="S51" s="19"/>
      <c r="T51" s="19"/>
    </row>
    <row r="52" spans="11:20" x14ac:dyDescent="0.25">
      <c r="R52" s="188"/>
      <c r="S52" s="188"/>
      <c r="T52" s="188"/>
    </row>
    <row r="53" spans="11:20" x14ac:dyDescent="0.25">
      <c r="R53" s="188"/>
      <c r="S53" s="188"/>
      <c r="T53" s="188"/>
    </row>
    <row r="54" spans="11:20" x14ac:dyDescent="0.25">
      <c r="R54" s="188"/>
      <c r="S54" s="188"/>
      <c r="T54" s="188"/>
    </row>
  </sheetData>
  <sheetProtection algorithmName="SHA-512" hashValue="4qyjhM6RYvSrcjPU6Txwn5AACa7HOW3HnUH0Z0MUyPEbHHMCI07qhKvic1HGu0q/Q9CrFzs1WyLmszqbt09KBA==" saltValue="KjYAODZFLtTeqdGGv4zR4w==" spinCount="100000" sheet="1" selectLockedCells="1"/>
  <mergeCells count="60">
    <mergeCell ref="D6:Q6"/>
    <mergeCell ref="L15:M15"/>
    <mergeCell ref="L16:M16"/>
    <mergeCell ref="J10:K11"/>
    <mergeCell ref="J12:K12"/>
    <mergeCell ref="J13:K13"/>
    <mergeCell ref="J14:K14"/>
    <mergeCell ref="J15:K15"/>
    <mergeCell ref="J16:K16"/>
    <mergeCell ref="D8:I8"/>
    <mergeCell ref="D12:I12"/>
    <mergeCell ref="D15:I15"/>
    <mergeCell ref="D14:I14"/>
    <mergeCell ref="D10:I11"/>
    <mergeCell ref="L10:M10"/>
    <mergeCell ref="L11:M11"/>
    <mergeCell ref="O51:P51"/>
    <mergeCell ref="O47:P47"/>
    <mergeCell ref="L14:M14"/>
    <mergeCell ref="O19:P19"/>
    <mergeCell ref="O21:P21"/>
    <mergeCell ref="D38:O38"/>
    <mergeCell ref="D24:I24"/>
    <mergeCell ref="D26:I27"/>
    <mergeCell ref="K21:N21"/>
    <mergeCell ref="D36:Q37"/>
    <mergeCell ref="D35:Q35"/>
    <mergeCell ref="J26:K27"/>
    <mergeCell ref="J29:K29"/>
    <mergeCell ref="D18:I18"/>
    <mergeCell ref="O45:P45"/>
    <mergeCell ref="O49:P49"/>
    <mergeCell ref="K49:N49"/>
    <mergeCell ref="K51:N51"/>
    <mergeCell ref="D28:I28"/>
    <mergeCell ref="D29:I29"/>
    <mergeCell ref="D43:I43"/>
    <mergeCell ref="K45:N45"/>
    <mergeCell ref="K47:N47"/>
    <mergeCell ref="D41:I41"/>
    <mergeCell ref="D42:I42"/>
    <mergeCell ref="D39:I40"/>
    <mergeCell ref="D46:I46"/>
    <mergeCell ref="D44:J44"/>
    <mergeCell ref="Q39:Q40"/>
    <mergeCell ref="D16:I16"/>
    <mergeCell ref="D21:H21"/>
    <mergeCell ref="D13:I13"/>
    <mergeCell ref="D17:I17"/>
    <mergeCell ref="K19:N19"/>
    <mergeCell ref="K39:M39"/>
    <mergeCell ref="N39:P39"/>
    <mergeCell ref="O31:P31"/>
    <mergeCell ref="O33:P33"/>
    <mergeCell ref="L26:M26"/>
    <mergeCell ref="L27:M27"/>
    <mergeCell ref="L28:M28"/>
    <mergeCell ref="L29:M29"/>
    <mergeCell ref="J28:K28"/>
    <mergeCell ref="L13:M13"/>
  </mergeCells>
  <conditionalFormatting sqref="D12:I16">
    <cfRule type="cellIs" dxfId="259" priority="14" operator="equal">
      <formula>0</formula>
    </cfRule>
  </conditionalFormatting>
  <conditionalFormatting sqref="J12:J16">
    <cfRule type="cellIs" dxfId="258" priority="13" operator="equal">
      <formula>0</formula>
    </cfRule>
  </conditionalFormatting>
  <conditionalFormatting sqref="Q21">
    <cfRule type="cellIs" dxfId="257" priority="1" operator="equal">
      <formula>"Alto"</formula>
    </cfRule>
    <cfRule type="cellIs" dxfId="256" priority="26" operator="equal">
      <formula>"Bajo"</formula>
    </cfRule>
    <cfRule type="cellIs" dxfId="255" priority="27" operator="equal">
      <formula>"Medio"</formula>
    </cfRule>
  </conditionalFormatting>
  <conditionalFormatting sqref="Q33">
    <cfRule type="cellIs" dxfId="254" priority="5" operator="equal">
      <formula>"Bajo"</formula>
    </cfRule>
    <cfRule type="cellIs" dxfId="253" priority="6" operator="equal">
      <formula>"Medio"</formula>
    </cfRule>
    <cfRule type="cellIs" dxfId="252" priority="28" operator="equal">
      <formula>"Alto"</formula>
    </cfRule>
  </conditionalFormatting>
  <conditionalFormatting sqref="Q47 O48">
    <cfRule type="cellIs" dxfId="251" priority="10" operator="equal">
      <formula>"Bajo"</formula>
    </cfRule>
    <cfRule type="cellIs" dxfId="250" priority="11" operator="equal">
      <formula>"Medio"</formula>
    </cfRule>
    <cfRule type="cellIs" dxfId="249" priority="12" operator="equal">
      <formula>"Alto"</formula>
    </cfRule>
  </conditionalFormatting>
  <conditionalFormatting sqref="Q51">
    <cfRule type="cellIs" dxfId="248" priority="2" operator="equal">
      <formula>"Bajo"</formula>
    </cfRule>
    <cfRule type="cellIs" dxfId="247" priority="3" operator="equal">
      <formula>"Medio"</formula>
    </cfRule>
    <cfRule type="cellIs" dxfId="246" priority="4" operator="equal">
      <formula>"Alto"</formula>
    </cfRule>
  </conditionalFormatting>
  <dataValidations count="6">
    <dataValidation type="list" allowBlank="1" showInputMessage="1" showErrorMessage="1" sqref="J9" xr:uid="{D22B4A0C-3B88-417F-8758-826E9218D731}">
      <formula1>"Mapas de peligrosidad por inundaciones, Mapas de riesgo de inundación, Indicadores empíricos"</formula1>
    </dataValidation>
    <dataValidation type="list" allowBlank="1" showInputMessage="1" showErrorMessage="1" sqref="J8" xr:uid="{013BF0E2-87F5-4F05-872A-CEA8BD2825FD}">
      <formula1>"Indicadores empíricos,Mapas de peligrosidad por inundaciones, Mapas de riesgo de inundación"</formula1>
    </dataValidation>
    <dataValidation type="list" allowBlank="1" showInputMessage="1" showErrorMessage="1" sqref="J24" xr:uid="{F8C87F49-91CB-47B3-A9D3-B22053DDEC8C}">
      <formula1>"Indicadores empíricos, Mapas de riesgo de corrimiento de tierras"</formula1>
    </dataValidation>
    <dataValidation type="list" allowBlank="1" showInputMessage="1" showErrorMessage="1" sqref="Q28:Q29 Q15:Q16" xr:uid="{B02B9186-1EDE-4278-9ED5-D377D98B6FA5}">
      <formula1>"0,1,2,3"</formula1>
    </dataValidation>
    <dataValidation type="list" allowBlank="1" showInputMessage="1" showErrorMessage="1" sqref="Q13:Q14" xr:uid="{8CED9E0F-C301-48C6-9351-DB685C2E9698}">
      <formula1>"0,3"</formula1>
    </dataValidation>
    <dataValidation type="list" allowBlank="1" showInputMessage="1" showErrorMessage="1" sqref="Q41:Q43" xr:uid="{E0F140AA-2EAA-4F8E-A82A-599F1AA7C032}">
      <formula1>"0.8,0.9,1,1.2,1.3,1.5"</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A8FE0-A1B0-452C-8E30-4FE1F547D2D5}">
  <sheetPr codeName="Sheet15"/>
  <dimension ref="A2:Q22"/>
  <sheetViews>
    <sheetView zoomScale="85" zoomScaleNormal="85" workbookViewId="0"/>
  </sheetViews>
  <sheetFormatPr baseColWidth="10" defaultColWidth="8.7109375" defaultRowHeight="12" x14ac:dyDescent="0.25"/>
  <cols>
    <col min="1" max="1" width="73.28515625" style="25" customWidth="1"/>
    <col min="2" max="2" width="43.5703125" style="25" customWidth="1"/>
    <col min="3" max="3" width="51.5703125" style="25" customWidth="1"/>
    <col min="4" max="4" width="52.28515625" style="25" bestFit="1" customWidth="1"/>
    <col min="5" max="16384" width="8.7109375" style="25"/>
  </cols>
  <sheetData>
    <row r="2" spans="1:17" x14ac:dyDescent="0.25">
      <c r="A2" s="24" t="s">
        <v>55</v>
      </c>
    </row>
    <row r="3" spans="1:17" ht="83.25" customHeight="1" x14ac:dyDescent="0.25">
      <c r="A3" s="21" t="s">
        <v>56</v>
      </c>
      <c r="B3" s="21" t="s">
        <v>57</v>
      </c>
    </row>
    <row r="4" spans="1:17" x14ac:dyDescent="0.25">
      <c r="A4" s="21" t="s">
        <v>58</v>
      </c>
    </row>
    <row r="5" spans="1:17" x14ac:dyDescent="0.25">
      <c r="A5" s="21" t="s">
        <v>59</v>
      </c>
    </row>
    <row r="6" spans="1:17" x14ac:dyDescent="0.25">
      <c r="A6" s="21" t="s">
        <v>60</v>
      </c>
    </row>
    <row r="7" spans="1:17" ht="48" x14ac:dyDescent="0.25">
      <c r="A7" s="21" t="s">
        <v>61</v>
      </c>
      <c r="B7" s="21" t="s">
        <v>62</v>
      </c>
    </row>
    <row r="8" spans="1:17" x14ac:dyDescent="0.25">
      <c r="B8" s="21"/>
      <c r="C8" s="21"/>
      <c r="D8" s="21"/>
      <c r="E8" s="21"/>
      <c r="F8" s="21"/>
      <c r="G8" s="856"/>
      <c r="H8" s="856"/>
      <c r="I8" s="856"/>
      <c r="J8" s="856"/>
      <c r="K8" s="856"/>
      <c r="L8" s="856"/>
      <c r="M8" s="27"/>
      <c r="N8" s="27"/>
      <c r="O8" s="27"/>
      <c r="P8" s="27"/>
      <c r="Q8" s="27"/>
    </row>
    <row r="9" spans="1:17" x14ac:dyDescent="0.25">
      <c r="A9" s="21"/>
      <c r="B9" s="21"/>
      <c r="C9" s="21"/>
      <c r="D9" s="21"/>
      <c r="E9" s="21"/>
      <c r="F9" s="21"/>
      <c r="G9" s="26"/>
      <c r="H9" s="26"/>
      <c r="I9" s="26"/>
      <c r="J9" s="26"/>
      <c r="K9" s="26"/>
      <c r="L9" s="26"/>
      <c r="M9" s="27"/>
      <c r="N9" s="27"/>
      <c r="O9" s="27"/>
      <c r="P9" s="27"/>
      <c r="Q9" s="27"/>
    </row>
    <row r="10" spans="1:17" ht="22.5" customHeight="1" x14ac:dyDescent="0.25">
      <c r="A10" s="24" t="s">
        <v>63</v>
      </c>
      <c r="C10" s="24" t="s">
        <v>64</v>
      </c>
    </row>
    <row r="11" spans="1:17" ht="111" customHeight="1" x14ac:dyDescent="0.25">
      <c r="A11" s="21" t="s">
        <v>65</v>
      </c>
      <c r="B11" s="21" t="s">
        <v>66</v>
      </c>
      <c r="C11" s="21" t="s">
        <v>67</v>
      </c>
      <c r="D11" s="21" t="s">
        <v>68</v>
      </c>
    </row>
    <row r="12" spans="1:17" x14ac:dyDescent="0.25">
      <c r="A12" s="25" t="s">
        <v>69</v>
      </c>
      <c r="C12" s="21"/>
    </row>
    <row r="13" spans="1:17" x14ac:dyDescent="0.25">
      <c r="A13" s="25" t="s">
        <v>70</v>
      </c>
    </row>
    <row r="14" spans="1:17" x14ac:dyDescent="0.25">
      <c r="A14" s="25" t="s">
        <v>71</v>
      </c>
    </row>
    <row r="15" spans="1:17" ht="48" x14ac:dyDescent="0.25">
      <c r="A15" s="21" t="s">
        <v>72</v>
      </c>
      <c r="B15" s="21" t="s">
        <v>62</v>
      </c>
    </row>
    <row r="16" spans="1:17" x14ac:dyDescent="0.25">
      <c r="A16" s="21"/>
    </row>
    <row r="17" spans="1:12" x14ac:dyDescent="0.25">
      <c r="A17" s="24" t="s">
        <v>6</v>
      </c>
      <c r="C17" s="24" t="s">
        <v>6</v>
      </c>
    </row>
    <row r="18" spans="1:12" ht="119.25" customHeight="1" x14ac:dyDescent="0.25">
      <c r="C18" s="21" t="s">
        <v>73</v>
      </c>
      <c r="D18" s="21" t="s">
        <v>74</v>
      </c>
      <c r="E18" s="21"/>
      <c r="F18" s="21"/>
      <c r="G18" s="21"/>
    </row>
    <row r="19" spans="1:12" ht="54.6" customHeight="1" x14ac:dyDescent="0.25">
      <c r="A19" s="21" t="s">
        <v>75</v>
      </c>
      <c r="B19" s="21" t="s">
        <v>76</v>
      </c>
      <c r="C19" s="21" t="s">
        <v>77</v>
      </c>
      <c r="D19" s="25" t="s">
        <v>78</v>
      </c>
      <c r="E19" s="21"/>
      <c r="F19" s="21"/>
    </row>
    <row r="20" spans="1:12" ht="70.5" customHeight="1" x14ac:dyDescent="0.25">
      <c r="A20" s="21" t="s">
        <v>79</v>
      </c>
      <c r="B20" s="21" t="s">
        <v>80</v>
      </c>
      <c r="C20" s="21"/>
      <c r="D20" s="21"/>
      <c r="E20" s="21"/>
      <c r="F20" s="21"/>
      <c r="H20" s="21"/>
      <c r="I20" s="21"/>
      <c r="J20" s="21"/>
      <c r="K20" s="21"/>
      <c r="L20" s="21"/>
    </row>
    <row r="21" spans="1:12" ht="72" customHeight="1" x14ac:dyDescent="0.25">
      <c r="A21" s="21" t="s">
        <v>81</v>
      </c>
      <c r="B21" s="26" t="s">
        <v>556</v>
      </c>
    </row>
    <row r="22" spans="1:12" ht="68.25" customHeight="1" x14ac:dyDescent="0.25">
      <c r="A22" s="21" t="s">
        <v>82</v>
      </c>
      <c r="B22" s="21" t="s">
        <v>62</v>
      </c>
    </row>
  </sheetData>
  <sheetProtection algorithmName="SHA-512" hashValue="hyZmaRXRR/pTX2qWx3PVHi5t5z6MCQZ1ysLSypW84qsvgzLNst3Sf8alagFkh9SlVw0nHEQ3OGrbtE87tUABAw==" saltValue="cB8Utt2njTN1uDXc8DM5+w==" spinCount="100000" sheet="1" objects="1" scenarios="1"/>
  <mergeCells count="1">
    <mergeCell ref="G8:L8"/>
  </mergeCells>
  <pageMargins left="0.7" right="0.7" top="0.75" bottom="0.75" header="0.3" footer="0.3"/>
  <headerFooter>
    <oddHeader>&amp;C&amp;"Calibri"&amp;10&amp;K808080 Corporate Use&amp;1#_x000D_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ACD71-E65D-4DAC-8F29-82DA6ADA2B8B}">
  <sheetPr codeName="F____1">
    <tabColor rgb="FF00B0F0"/>
  </sheetPr>
  <dimension ref="A2:AG31"/>
  <sheetViews>
    <sheetView zoomScale="70" zoomScaleNormal="70" workbookViewId="0">
      <selection activeCell="G5" sqref="G5"/>
    </sheetView>
  </sheetViews>
  <sheetFormatPr baseColWidth="10" defaultColWidth="9.140625" defaultRowHeight="15" x14ac:dyDescent="0.25"/>
  <cols>
    <col min="1" max="1" width="46.5703125" style="29" customWidth="1"/>
    <col min="2" max="2" width="10.85546875" style="29" customWidth="1"/>
    <col min="3" max="3" width="37.5703125" style="29" customWidth="1"/>
    <col min="4" max="4" width="21.85546875" style="29" customWidth="1"/>
    <col min="5" max="5" width="58.42578125" style="29" customWidth="1"/>
    <col min="6" max="6" width="1.5703125" style="29" customWidth="1"/>
    <col min="7" max="7" width="47.5703125" style="29" customWidth="1"/>
    <col min="8" max="8" width="39.7109375" style="29" customWidth="1"/>
    <col min="9" max="9" width="41.28515625" style="29" customWidth="1"/>
    <col min="10" max="10" width="35.5703125" style="29" customWidth="1"/>
    <col min="11" max="12" width="15.42578125" style="29" customWidth="1"/>
    <col min="13" max="13" width="1" style="29" customWidth="1"/>
    <col min="14" max="15" width="35.5703125" style="29" customWidth="1"/>
    <col min="16" max="16" width="30" style="29" customWidth="1"/>
    <col min="17" max="17" width="1.140625" style="29" customWidth="1"/>
    <col min="18" max="18" width="16.28515625" style="29" customWidth="1"/>
    <col min="19" max="19" width="15.42578125" style="29" customWidth="1"/>
    <col min="20" max="20" width="26.42578125" style="29" customWidth="1"/>
    <col min="21" max="25" width="35.5703125" style="29" customWidth="1"/>
    <col min="26" max="27" width="15.42578125" style="136" customWidth="1"/>
    <col min="28" max="28" width="1.85546875" style="29" customWidth="1"/>
    <col min="29" max="29" width="35.5703125" style="29" customWidth="1"/>
    <col min="30" max="30" width="1.85546875" style="29" customWidth="1"/>
    <col min="31" max="31" width="14.5703125" style="29" customWidth="1"/>
    <col min="32" max="32" width="15.5703125" style="29" customWidth="1"/>
    <col min="33" max="33" width="29.140625" style="29" customWidth="1"/>
    <col min="34" max="16384" width="9.140625" style="29"/>
  </cols>
  <sheetData>
    <row r="2" spans="1:33" ht="20.25" x14ac:dyDescent="0.3">
      <c r="A2" s="30"/>
      <c r="B2" s="857" t="s">
        <v>83</v>
      </c>
      <c r="C2" s="857"/>
      <c r="D2" s="857"/>
      <c r="E2" s="857"/>
      <c r="S2" s="73"/>
    </row>
    <row r="3" spans="1:33" ht="41.45" customHeight="1" thickBot="1" x14ac:dyDescent="0.5">
      <c r="A3" s="539"/>
      <c r="B3" s="427" t="s">
        <v>84</v>
      </c>
      <c r="C3" s="32"/>
      <c r="D3" s="32"/>
      <c r="E3" s="137"/>
      <c r="F3" s="137"/>
      <c r="G3" s="138"/>
      <c r="H3" s="33"/>
      <c r="I3" s="33"/>
      <c r="J3" s="33"/>
      <c r="K3" s="33"/>
      <c r="L3" s="33"/>
      <c r="M3" s="33"/>
      <c r="N3" s="33"/>
      <c r="O3" s="33"/>
      <c r="P3" s="33"/>
      <c r="Q3" s="33"/>
      <c r="R3" s="33"/>
      <c r="S3" s="33"/>
    </row>
    <row r="4" spans="1:33" ht="18.600000000000001" customHeight="1" x14ac:dyDescent="0.3">
      <c r="A4" s="30"/>
      <c r="B4" s="31"/>
      <c r="C4" s="139"/>
      <c r="D4" s="139"/>
    </row>
    <row r="5" spans="1:33" ht="64.5" customHeight="1" x14ac:dyDescent="0.3">
      <c r="A5" s="140"/>
      <c r="C5" s="37"/>
      <c r="D5" s="37"/>
      <c r="E5" s="540" t="s">
        <v>85</v>
      </c>
      <c r="F5" s="141"/>
      <c r="G5" s="773" t="s">
        <v>86</v>
      </c>
      <c r="H5" s="858" t="str">
        <f>IF(G5="Vivienda/oficina/tienda de tamaño pequeño", "Nota: al elegir esta opción, la evaluación se realizará para toda la unidad del edificio. Los componentes individuales del edificio y las interdependencias se desactivarán automáticamente.", " ")</f>
        <v>Nota: al elegir esta opción, la evaluación se realizará para toda la unidad del edificio. Los componentes individuales del edificio y las interdependencias se desactivarán automáticamente.</v>
      </c>
      <c r="I5" s="859"/>
    </row>
    <row r="6" spans="1:33" ht="18.600000000000001" customHeight="1" x14ac:dyDescent="0.25">
      <c r="A6" s="860"/>
      <c r="B6" s="38"/>
      <c r="C6" s="139"/>
      <c r="D6" s="139"/>
      <c r="H6" s="403"/>
    </row>
    <row r="7" spans="1:33" ht="48.6" customHeight="1" x14ac:dyDescent="0.25">
      <c r="A7" s="860"/>
      <c r="B7" s="37" t="s">
        <v>87</v>
      </c>
      <c r="D7" s="37"/>
      <c r="T7" s="142"/>
      <c r="U7" s="142"/>
      <c r="AG7" s="142"/>
    </row>
    <row r="8" spans="1:33" ht="19.5" customHeight="1" x14ac:dyDescent="0.25">
      <c r="A8" s="860"/>
      <c r="B8" s="534" t="s">
        <v>88</v>
      </c>
      <c r="C8" s="534"/>
      <c r="D8" s="534"/>
      <c r="E8" s="534"/>
      <c r="F8" s="52"/>
      <c r="G8" s="861" t="s">
        <v>89</v>
      </c>
      <c r="H8" s="861"/>
      <c r="I8" s="861"/>
      <c r="J8" s="861"/>
      <c r="K8" s="861"/>
      <c r="L8" s="143"/>
      <c r="M8" s="85"/>
      <c r="N8" s="144" t="s">
        <v>90</v>
      </c>
      <c r="O8" s="144"/>
      <c r="P8" s="145"/>
      <c r="Q8" s="106"/>
      <c r="R8" s="862" t="s">
        <v>91</v>
      </c>
      <c r="S8" s="862"/>
      <c r="U8" s="881"/>
      <c r="V8" s="881"/>
      <c r="W8" s="881"/>
      <c r="X8" s="881"/>
      <c r="Y8" s="881"/>
      <c r="Z8" s="881"/>
      <c r="AA8" s="146"/>
      <c r="AB8" s="85"/>
      <c r="AC8" s="106"/>
      <c r="AD8" s="106"/>
      <c r="AE8" s="802"/>
      <c r="AF8" s="802"/>
    </row>
    <row r="9" spans="1:33" ht="44.45" customHeight="1" x14ac:dyDescent="0.25">
      <c r="A9" s="860"/>
      <c r="B9" s="872" t="s">
        <v>92</v>
      </c>
      <c r="C9" s="872"/>
      <c r="D9" s="727"/>
      <c r="E9" s="175"/>
      <c r="F9" s="52"/>
      <c r="G9" s="873" t="s">
        <v>93</v>
      </c>
      <c r="H9" s="873"/>
      <c r="I9" s="873"/>
      <c r="J9" s="873"/>
      <c r="K9" s="190"/>
      <c r="L9" s="190"/>
      <c r="M9" s="85"/>
      <c r="N9" s="874" t="s">
        <v>94</v>
      </c>
      <c r="O9" s="874"/>
      <c r="P9" s="874"/>
      <c r="Q9" s="197"/>
      <c r="R9" s="113"/>
      <c r="S9" s="113"/>
      <c r="U9" s="146"/>
      <c r="V9" s="146"/>
      <c r="W9" s="146"/>
      <c r="X9" s="146"/>
      <c r="Y9" s="146"/>
      <c r="Z9" s="146"/>
      <c r="AA9" s="146"/>
      <c r="AB9" s="85"/>
      <c r="AC9" s="106"/>
      <c r="AD9" s="106"/>
      <c r="AE9" s="56"/>
      <c r="AF9" s="56"/>
    </row>
    <row r="10" spans="1:33" ht="27" customHeight="1" x14ac:dyDescent="0.25">
      <c r="A10" s="860"/>
      <c r="B10" s="872"/>
      <c r="C10" s="872"/>
      <c r="D10" s="727"/>
      <c r="E10" s="186"/>
      <c r="G10" s="95" t="s">
        <v>95</v>
      </c>
      <c r="H10" s="95" t="s">
        <v>96</v>
      </c>
      <c r="I10" s="95" t="s">
        <v>97</v>
      </c>
      <c r="J10" s="95" t="s">
        <v>98</v>
      </c>
      <c r="K10" s="147"/>
      <c r="L10" s="147"/>
      <c r="M10" s="147"/>
      <c r="N10" s="95" t="s">
        <v>99</v>
      </c>
      <c r="O10" s="95" t="s">
        <v>100</v>
      </c>
      <c r="P10" s="95" t="s">
        <v>101</v>
      </c>
      <c r="Q10" s="95"/>
      <c r="R10" s="6"/>
      <c r="S10" s="6"/>
      <c r="U10" s="95"/>
      <c r="V10" s="95"/>
      <c r="W10" s="95"/>
      <c r="X10" s="95"/>
      <c r="Y10" s="95"/>
      <c r="Z10" s="147"/>
      <c r="AA10" s="147"/>
      <c r="AB10" s="147"/>
      <c r="AC10" s="95"/>
      <c r="AD10" s="95"/>
    </row>
    <row r="11" spans="1:33" ht="60" customHeight="1" x14ac:dyDescent="0.3">
      <c r="A11" s="875"/>
      <c r="B11" s="877"/>
      <c r="C11" s="878"/>
      <c r="D11" s="543"/>
      <c r="E11" s="544"/>
      <c r="F11" s="155"/>
      <c r="G11" s="766" t="str">
        <f>IF(G5="Vivienda/oficina/tienda de tamaño pequeño", "Basándose en experiencias anteriores, ¿cabe esperar que el edificio siga siendo funcional (o sufra daños mínimos) en caso de inundación?", "Basándose en experiencias anteriores, ¿cabe esperar que el componente del edificio se siga siendo funcional (o sufra daños mínimos) en caso de inundación?")</f>
        <v>Basándose en experiencias anteriores, ¿cabe esperar que el edificio siga siendo funcional (o sufra daños mínimos) en caso de inundación?</v>
      </c>
      <c r="H11" s="767" t="str">
        <f>IF(G5="Vivienda/oficina/tienda de tamaño pequeño", "¿Puede el edificio soportar niveles altos de agua y granizo?", "¿Es el componente resistente al agua (es decir, sigue funcionando incluso inundado) o se recupera con rapidez (es decir, las zonas inundadas son drenadas rápidamente)?")</f>
        <v>¿Puede el edificio soportar niveles altos de agua y granizo?</v>
      </c>
      <c r="I11" s="767" t="str">
        <f>IF(G5="Vivienda/oficina/tienda de tamaño pequeño"," ¿Previene el diseño del edificio la entrada de agua en su interior (p. ej., drenaje adecuado de los cimientos, nivelación del terreno, canalones para sacar agua de los cimientos, etc.)?", "¿Ha sido diseñado el componente para resistir inundaciones más frecuentes y granizadas?")</f>
        <v xml:space="preserve"> ¿Previene el diseño del edificio la entrada de agua en su interior (p. ej., drenaje adecuado de los cimientos, nivelación del terreno, canalones para sacar agua de los cimientos, etc.)?</v>
      </c>
      <c r="J11" s="767" t="str">
        <f>IF(G5="Vivienda/oficina/tienda de tamaño pequeño", "¿Se trata de un edificio elevado o está el piso ubicado en una planta alta?", "¿Está el componente suspendido o situado en una planta alta? En caso de que el componente esté en varias plantas (p. ej., aulas, laboratorios, etc.), tenga en cuenta la planta más baja.")</f>
        <v>¿Se trata de un edificio elevado o está el piso ubicado en una planta alta?</v>
      </c>
      <c r="K11" s="176" t="s">
        <v>102</v>
      </c>
      <c r="L11" s="177" t="s">
        <v>103</v>
      </c>
      <c r="M11" s="147"/>
      <c r="N11" s="184" t="s">
        <v>104</v>
      </c>
      <c r="O11" s="768" t="str">
        <f>IF(G5="Vivienda/oficina/tienda de tamaño pequeño", "¿Está equipado el edificio/piso con bombas que funcionan con baterías? ", "¿Está el componente equipado con bombas? ¿Pueden funcionar cuando se producen cortes de electricidad?")</f>
        <v xml:space="preserve">¿Está equipado el edificio/piso con bombas que funcionan con baterías? </v>
      </c>
      <c r="P11" s="768" t="str">
        <f>IF(G5="Vivienda/oficina/tienda de tamaño pequeño", " ", "¿Existen sistemas redundantes que puedan reducir el impacto en caso de fallos en el componente? (p. ej., traslado de ocupantes a salas seguras, piezas de repuesto para equipamiento dañado, etc.)")</f>
        <v xml:space="preserve"> </v>
      </c>
      <c r="Q11" s="148"/>
      <c r="R11" s="178" t="s">
        <v>105</v>
      </c>
      <c r="S11" s="179" t="s">
        <v>106</v>
      </c>
      <c r="U11" s="149"/>
      <c r="V11" s="149"/>
      <c r="W11" s="149"/>
      <c r="X11" s="149"/>
      <c r="Y11" s="149"/>
      <c r="Z11" s="149"/>
      <c r="AA11" s="49"/>
      <c r="AB11" s="147"/>
      <c r="AC11" s="148"/>
      <c r="AD11" s="148"/>
      <c r="AE11" s="150"/>
      <c r="AF11" s="150"/>
    </row>
    <row r="12" spans="1:33" ht="59.1" customHeight="1" x14ac:dyDescent="0.25">
      <c r="A12" s="876"/>
      <c r="B12" s="879" t="s">
        <v>107</v>
      </c>
      <c r="C12" s="880"/>
      <c r="D12" s="545" t="s">
        <v>108</v>
      </c>
      <c r="E12" s="546" t="s">
        <v>109</v>
      </c>
      <c r="F12" s="155"/>
      <c r="G12" s="180" t="s">
        <v>110</v>
      </c>
      <c r="H12" s="180" t="s">
        <v>110</v>
      </c>
      <c r="I12" s="180" t="s">
        <v>110</v>
      </c>
      <c r="J12" s="770" t="str">
        <f>IF(G5="Vivienda/oficina/tienda de tamaño pequeño", "[0: Piso en 2.ª planta o superior | 1: Piso en 1.ª planta o planta baja elevada | 2:  Piso en planta baja | 3: Piso en sótano o semisótano ]","[0: 2.ª planta o superior | 1: 1.ª planta | 2: Planta baja | 3: Sótano o planta más baja]")</f>
        <v>[0: Piso en 2.ª planta o superior | 1: Piso en 1.ª planta o planta baja elevada | 2:  Piso en planta baja | 3: Piso en sótano o semisótano ]</v>
      </c>
      <c r="K12" s="180" t="s">
        <v>111</v>
      </c>
      <c r="L12" s="181" t="s">
        <v>112</v>
      </c>
      <c r="M12" s="107"/>
      <c r="N12" s="191" t="s">
        <v>113</v>
      </c>
      <c r="O12" s="769" t="str">
        <f>IF(G5="Vivienda/oficina/tienda de tamaño pequeño", "[3: Sí | 0: No ]","[3: &gt;75 % disponibilidad de bombas a batería de reserva | 0: &lt;25 % disponibilidad de bombas a batería de reserva]")</f>
        <v>[3: Sí | 0: No ]</v>
      </c>
      <c r="P12" s="769" t="str">
        <f>IF(G5="Vivienda/oficina/tienda de tamaño pequeño", " ","[3: Sí | 2: Muy probable | 1: Probable | 0: No ]")</f>
        <v xml:space="preserve"> </v>
      </c>
      <c r="Q12" s="152"/>
      <c r="R12" s="182" t="s">
        <v>14</v>
      </c>
      <c r="S12" s="183" t="s">
        <v>112</v>
      </c>
      <c r="U12" s="153"/>
      <c r="V12" s="153"/>
      <c r="W12" s="154"/>
      <c r="X12" s="153"/>
      <c r="Y12" s="153"/>
      <c r="Z12" s="153"/>
      <c r="AA12" s="153"/>
      <c r="AB12" s="107"/>
      <c r="AC12" s="152"/>
      <c r="AD12" s="152"/>
      <c r="AE12" s="153"/>
      <c r="AF12" s="153"/>
    </row>
    <row r="13" spans="1:33" ht="81.95" customHeight="1" x14ac:dyDescent="0.25">
      <c r="A13" s="863"/>
      <c r="B13" s="538"/>
      <c r="C13" s="541" t="str">
        <f>IF($G$5=Sheet2!$A$2,Sheet2!A3,IF($G$5=Sheet2!$A$22,Sheet2!A23,IF($G$5=Sheet2!$A$42,Sheet2!A43, IF($G$5=Sheet2!$A$62,Sheet2!A63,Sheet2!A83))))</f>
        <v>TODOS LOS COMPONENTES - Evaluación simplificada</v>
      </c>
      <c r="D13" s="765" t="str">
        <f>IF(G5="Vivienda/oficina/tienda de tamaño pequeño", "Activo","N/A")</f>
        <v>Activo</v>
      </c>
      <c r="E13" s="542" t="str">
        <f>IF($G$5=Sheet2!$A$2,Sheet2!D3,IF($G$5=Sheet2!$A$22,Sheet2!D23,IF($G$5=Sheet2!$A$42,Sheet2!D43, IF($G$5=Sheet2!$A$62,Sheet2!D63,Sheet2!D83))))</f>
        <v>Cortes de electricidad; inundación de sótanos, entradas e interiores; presencia de moho (en el sótano); obstrucción de las alcantarillas; pérdida del servicio de Internet/teléfono; daños por cortocircuito de equipos eléctricos (televisiones, ordenadores, etc.).</v>
      </c>
      <c r="F13" s="155"/>
      <c r="G13" s="626"/>
      <c r="H13" s="626"/>
      <c r="I13" s="626"/>
      <c r="J13" s="626"/>
      <c r="K13" s="196" t="e">
        <f>IF(C13="N/A","N/A",IF(D13="N/A","N/A",IF(E13="N/A","N/A",AVERAGE(G13:J13))))</f>
        <v>#DIV/0!</v>
      </c>
      <c r="L13" s="174" t="e">
        <f t="shared" ref="L13:L30" si="0">IF(K13="N/A","N/A",IF(K13&lt;=1,"Bajo",IF(K13&lt;=2,"Medio","Alto")))</f>
        <v>#DIV/0!</v>
      </c>
      <c r="M13" s="107"/>
      <c r="N13" s="739"/>
      <c r="O13" s="739"/>
      <c r="P13" s="739"/>
      <c r="Q13" s="152"/>
      <c r="R13" s="198" t="e">
        <f>IF(K13="N/A","N/A",K13-K13*(AVERAGE(N13:O13)/3))</f>
        <v>#DIV/0!</v>
      </c>
      <c r="S13" s="174" t="e">
        <f t="shared" ref="S13:S30" si="1">IF(R13="N/A","N/A",IF(R13&lt;=1,"Bajo",IF(R13&lt;=2,"Medio","Alto")))</f>
        <v>#DIV/0!</v>
      </c>
      <c r="U13" s="192"/>
      <c r="V13" s="108"/>
      <c r="W13" s="108"/>
      <c r="X13" s="108"/>
      <c r="Y13" s="108"/>
      <c r="Z13" s="108"/>
      <c r="AA13" s="108"/>
      <c r="AB13" s="107"/>
      <c r="AC13" s="108"/>
      <c r="AD13" s="152"/>
      <c r="AE13" s="108"/>
      <c r="AF13" s="108"/>
    </row>
    <row r="14" spans="1:33" ht="60" customHeight="1" x14ac:dyDescent="0.25">
      <c r="A14" s="863"/>
      <c r="B14" s="864" t="s">
        <v>114</v>
      </c>
      <c r="C14" s="535">
        <f>IF($G$5=Sheet2!$A$2,Sheet2!A4,IF($G$5=Sheet2!$A$22,Sheet2!A24,IF($G$5=Sheet2!$A$42,Sheet2!A44, IF($G$5=Sheet2!$A$62,Sheet2!A64,Sheet2!A84))))</f>
        <v>0</v>
      </c>
      <c r="D14" s="625" t="s">
        <v>115</v>
      </c>
      <c r="E14" s="542">
        <f>IF($G$5=Sheet2!$A$2,Sheet2!D4,IF($G$5=Sheet2!$A$22,Sheet2!D24,IF($G$5=Sheet2!$A$42,Sheet2!D44, IF($G$5=Sheet2!$A$62,Sheet2!D64,Sheet2!D84))))</f>
        <v>0</v>
      </c>
      <c r="F14" s="161"/>
      <c r="G14" s="156"/>
      <c r="H14" s="157"/>
      <c r="I14" s="158"/>
      <c r="J14" s="159"/>
      <c r="K14" s="196" t="str">
        <f>IF(D14="N/A","N/A",IF(C14=0,"N/A",IF(E14="N/A","N/A",AVERAGE(G14:I14))))</f>
        <v>N/A</v>
      </c>
      <c r="L14" s="174" t="str">
        <f t="shared" si="0"/>
        <v>N/A</v>
      </c>
      <c r="M14" s="111"/>
      <c r="N14" s="160"/>
      <c r="O14" s="160"/>
      <c r="P14" s="162"/>
      <c r="Q14" s="163"/>
      <c r="R14" s="198" t="str">
        <f>IF(K14="N/A","N/A",K14-K14*(AVERAGE(N14:P14)/3))</f>
        <v>N/A</v>
      </c>
      <c r="S14" s="174" t="str">
        <f t="shared" si="1"/>
        <v>N/A</v>
      </c>
      <c r="U14" s="108"/>
      <c r="V14" s="108"/>
      <c r="W14" s="108"/>
      <c r="X14" s="108"/>
      <c r="Y14" s="108"/>
      <c r="Z14" s="108"/>
      <c r="AA14" s="108"/>
      <c r="AC14" s="108"/>
      <c r="AD14" s="111"/>
      <c r="AE14" s="108"/>
      <c r="AF14" s="108"/>
    </row>
    <row r="15" spans="1:33" ht="104.1" customHeight="1" x14ac:dyDescent="0.25">
      <c r="A15" s="863"/>
      <c r="B15" s="865"/>
      <c r="C15" s="535">
        <f>IF($G$5=Sheet2!$A$2,Sheet2!A5,IF($G$5=Sheet2!$A$22,Sheet2!A25,IF($G$5=Sheet2!$A$42,Sheet2!A45, IF($G$5=Sheet2!$A$62,Sheet2!A65,Sheet2!A85))))</f>
        <v>0</v>
      </c>
      <c r="D15" s="625" t="s">
        <v>115</v>
      </c>
      <c r="E15" s="542">
        <f>IF($G$5=Sheet2!$A$2,Sheet2!D5,IF($G$5=Sheet2!$A$22,Sheet2!D25,IF($G$5=Sheet2!$A$42,Sheet2!D45, IF($G$5=Sheet2!$A$62,Sheet2!D65,Sheet2!D85))))</f>
        <v>0</v>
      </c>
      <c r="F15" s="164"/>
      <c r="G15" s="156"/>
      <c r="H15" s="157"/>
      <c r="I15" s="158"/>
      <c r="J15" s="159"/>
      <c r="K15" s="196" t="str">
        <f>IF(D15="N/A","N/A",IF(C15=0,"N/A",IF(E15="N/A","N/A",AVERAGE(G15:I15))))</f>
        <v>N/A</v>
      </c>
      <c r="L15" s="174" t="str">
        <f t="shared" si="0"/>
        <v>N/A</v>
      </c>
      <c r="M15" s="111"/>
      <c r="N15" s="158"/>
      <c r="O15" s="162"/>
      <c r="P15" s="162"/>
      <c r="Q15" s="163"/>
      <c r="R15" s="198" t="str">
        <f>IF(K15="N/A","N/A",K15-K15*(AVERAGE(N15,P15)/3))</f>
        <v>N/A</v>
      </c>
      <c r="S15" s="174" t="str">
        <f t="shared" si="1"/>
        <v>N/A</v>
      </c>
      <c r="U15" s="108"/>
      <c r="V15" s="108"/>
      <c r="W15" s="108"/>
      <c r="X15" s="108"/>
      <c r="Y15" s="108"/>
      <c r="Z15" s="108"/>
      <c r="AA15" s="108"/>
      <c r="AC15" s="108"/>
      <c r="AD15" s="111"/>
      <c r="AE15" s="108"/>
      <c r="AF15" s="108"/>
    </row>
    <row r="16" spans="1:33" ht="54.6" customHeight="1" x14ac:dyDescent="0.25">
      <c r="A16" s="193"/>
      <c r="B16" s="865"/>
      <c r="C16" s="535">
        <f>IF($G$5=Sheet2!$A$2,Sheet2!A6,IF($G$5=Sheet2!$A$22,Sheet2!A26,IF($G$5=Sheet2!$A$42,Sheet2!A46, IF($G$5=Sheet2!$A$62,Sheet2!A66,Sheet2!A86))))</f>
        <v>0</v>
      </c>
      <c r="D16" s="625" t="s">
        <v>115</v>
      </c>
      <c r="E16" s="542">
        <f>IF($G$5=Sheet2!$A$2,Sheet2!D6,IF($G$5=Sheet2!$A$22,Sheet2!D26,IF($G$5=Sheet2!$A$42,Sheet2!D46, IF($G$5=Sheet2!$A$62,Sheet2!D66,Sheet2!D86))))</f>
        <v>0</v>
      </c>
      <c r="F16" s="161"/>
      <c r="G16" s="156"/>
      <c r="H16" s="157"/>
      <c r="I16" s="159"/>
      <c r="J16" s="158"/>
      <c r="K16" s="196" t="str">
        <f>IF(D16="N/A","N/A",IF(C16=0,"N/A",IF(E16="N/A","N/A",AVERAGE(G16:H16,J16))))</f>
        <v>N/A</v>
      </c>
      <c r="L16" s="174" t="str">
        <f t="shared" si="0"/>
        <v>N/A</v>
      </c>
      <c r="M16" s="111"/>
      <c r="N16" s="158"/>
      <c r="O16" s="162"/>
      <c r="P16" s="739"/>
      <c r="Q16" s="163"/>
      <c r="R16" s="198" t="str">
        <f>IF(K16="N/A","N/A",K16-K16*(AVERAGE(N16,P16)/3))</f>
        <v>N/A</v>
      </c>
      <c r="S16" s="174" t="str">
        <f t="shared" si="1"/>
        <v>N/A</v>
      </c>
      <c r="U16" s="108"/>
      <c r="V16" s="108"/>
      <c r="W16" s="108"/>
      <c r="X16" s="108"/>
      <c r="Y16" s="108"/>
      <c r="Z16" s="108"/>
      <c r="AA16" s="108"/>
      <c r="AC16" s="108"/>
      <c r="AD16" s="111"/>
      <c r="AE16" s="108"/>
      <c r="AF16" s="108"/>
    </row>
    <row r="17" spans="1:32" ht="62.1" customHeight="1" x14ac:dyDescent="0.25">
      <c r="A17" s="54"/>
      <c r="B17" s="865"/>
      <c r="C17" s="535">
        <f>IF($G$5=Sheet2!$A$2,Sheet2!A7,IF($G$5=Sheet2!$A$22,Sheet2!A27,IF($G$5=Sheet2!$A$42,Sheet2!A47, IF($G$5=Sheet2!$A$62,Sheet2!A67,Sheet2!A87))))</f>
        <v>0</v>
      </c>
      <c r="D17" s="625" t="s">
        <v>115</v>
      </c>
      <c r="E17" s="542">
        <f>IF($G$5=Sheet2!$A$2,Sheet2!D7,IF($G$5=Sheet2!$A$22,Sheet2!D27,IF($G$5=Sheet2!$A$42,Sheet2!D47, IF($G$5=Sheet2!$A$62,Sheet2!D67,Sheet2!D87))))</f>
        <v>0</v>
      </c>
      <c r="F17" s="161"/>
      <c r="G17" s="156"/>
      <c r="H17" s="157"/>
      <c r="I17" s="159"/>
      <c r="J17" s="158"/>
      <c r="K17" s="196" t="str">
        <f t="shared" ref="K17:K19" si="2">IF(D17="N/A","N/A",IF(C17=0,"N/A",IF(E17="N/A","N/A",AVERAGE(G17:H17,J17))))</f>
        <v>N/A</v>
      </c>
      <c r="L17" s="174" t="str">
        <f t="shared" si="0"/>
        <v>N/A</v>
      </c>
      <c r="M17" s="111"/>
      <c r="N17" s="158"/>
      <c r="O17" s="160"/>
      <c r="P17" s="739"/>
      <c r="Q17" s="163"/>
      <c r="R17" s="198" t="str">
        <f>IF(K17="N/A","N/A",K17-K17*(AVERAGE(N17:P17)/3))</f>
        <v>N/A</v>
      </c>
      <c r="S17" s="174" t="str">
        <f t="shared" si="1"/>
        <v>N/A</v>
      </c>
      <c r="U17" s="108"/>
      <c r="V17" s="108"/>
      <c r="W17" s="108"/>
      <c r="X17" s="108"/>
      <c r="Y17" s="108"/>
      <c r="Z17" s="108"/>
      <c r="AA17" s="108"/>
      <c r="AC17" s="108"/>
      <c r="AD17" s="111"/>
      <c r="AE17" s="108"/>
      <c r="AF17" s="108"/>
    </row>
    <row r="18" spans="1:32" ht="99.6" customHeight="1" x14ac:dyDescent="0.25">
      <c r="A18" s="165"/>
      <c r="B18" s="865"/>
      <c r="C18" s="535">
        <f>IF($G$5=Sheet2!$A$2,Sheet2!A8,IF($G$5=Sheet2!$A$22,Sheet2!A28,IF($G$5=Sheet2!$A$42,Sheet2!A48, IF($G$5=Sheet2!$A$62,Sheet2!A68,Sheet2!A88))))</f>
        <v>0</v>
      </c>
      <c r="D18" s="625" t="s">
        <v>115</v>
      </c>
      <c r="E18" s="542">
        <f>IF($G$5=Sheet2!$A$2,Sheet2!D8,IF($G$5=Sheet2!$A$22,Sheet2!D28,IF($G$5=Sheet2!$A$42,Sheet2!D48, IF($G$5=Sheet2!$A$62,Sheet2!D68,Sheet2!D88))))</f>
        <v>0</v>
      </c>
      <c r="F18" s="161"/>
      <c r="G18" s="156"/>
      <c r="H18" s="157"/>
      <c r="I18" s="159"/>
      <c r="J18" s="158"/>
      <c r="K18" s="196" t="str">
        <f t="shared" si="2"/>
        <v>N/A</v>
      </c>
      <c r="L18" s="174" t="str">
        <f t="shared" si="0"/>
        <v>N/A</v>
      </c>
      <c r="M18" s="111"/>
      <c r="N18" s="158"/>
      <c r="O18" s="160"/>
      <c r="P18" s="739"/>
      <c r="Q18" s="163"/>
      <c r="R18" s="198" t="str">
        <f>IF(K18="N/A","N/A",K18-K18*(AVERAGE(N18:P18)/3))</f>
        <v>N/A</v>
      </c>
      <c r="S18" s="174" t="str">
        <f t="shared" si="1"/>
        <v>N/A</v>
      </c>
      <c r="U18" s="111"/>
      <c r="V18" s="111"/>
      <c r="W18" s="108"/>
      <c r="X18" s="108"/>
      <c r="Y18" s="111"/>
      <c r="Z18" s="111"/>
      <c r="AA18" s="103"/>
      <c r="AC18" s="111"/>
      <c r="AD18" s="111"/>
      <c r="AE18" s="62"/>
      <c r="AF18" s="103"/>
    </row>
    <row r="19" spans="1:32" ht="54" customHeight="1" x14ac:dyDescent="0.25">
      <c r="A19" s="166"/>
      <c r="B19" s="865"/>
      <c r="C19" s="535">
        <f>IF($G$5=Sheet2!$A$2,Sheet2!A9,IF($G$5=Sheet2!$A$22,Sheet2!A29,IF($G$5=Sheet2!$A$42,Sheet2!A49, IF($G$5=Sheet2!$A$62,Sheet2!A69,Sheet2!A89))))</f>
        <v>0</v>
      </c>
      <c r="D19" s="625" t="s">
        <v>115</v>
      </c>
      <c r="E19" s="542">
        <f>IF($G$5=Sheet2!$A$2,Sheet2!D9,IF($G$5=Sheet2!$A$22,Sheet2!D29,IF($G$5=Sheet2!$A$42,Sheet2!D49, IF($G$5=Sheet2!$A$62,Sheet2!D69,Sheet2!D89))))</f>
        <v>0</v>
      </c>
      <c r="F19" s="164"/>
      <c r="G19" s="156"/>
      <c r="H19" s="157"/>
      <c r="I19" s="159"/>
      <c r="J19" s="158"/>
      <c r="K19" s="196" t="str">
        <f t="shared" si="2"/>
        <v>N/A</v>
      </c>
      <c r="L19" s="174" t="str">
        <f t="shared" si="0"/>
        <v>N/A</v>
      </c>
      <c r="M19" s="111"/>
      <c r="N19" s="158"/>
      <c r="O19" s="160"/>
      <c r="P19" s="739"/>
      <c r="Q19" s="163"/>
      <c r="R19" s="198" t="str">
        <f>IF(K19="N/A","N/A",K19-K19*(AVERAGE(N19:P19)/3))</f>
        <v>N/A</v>
      </c>
      <c r="S19" s="174" t="str">
        <f t="shared" si="1"/>
        <v>N/A</v>
      </c>
      <c r="U19" s="111"/>
      <c r="V19" s="111"/>
      <c r="W19" s="108"/>
      <c r="X19" s="108"/>
      <c r="Y19" s="111"/>
      <c r="Z19" s="111"/>
      <c r="AA19" s="103"/>
      <c r="AC19" s="111"/>
      <c r="AD19" s="111"/>
      <c r="AE19" s="62"/>
      <c r="AF19" s="103"/>
    </row>
    <row r="20" spans="1:32" ht="41.45" customHeight="1" x14ac:dyDescent="0.25">
      <c r="A20" s="166"/>
      <c r="B20" s="865"/>
      <c r="C20" s="535">
        <f>IF($G$5=Sheet2!$A$2,Sheet2!A10,IF($G$5=Sheet2!$A$22,Sheet2!A30,IF($G$5=Sheet2!$A$42,Sheet2!A50, IF($G$5=Sheet2!$A$62,Sheet2!A70,Sheet2!A90))))</f>
        <v>0</v>
      </c>
      <c r="D20" s="625" t="s">
        <v>115</v>
      </c>
      <c r="E20" s="542">
        <f>IF($G$5=Sheet2!$A$2,Sheet2!D10,IF($G$5=Sheet2!$A$22,Sheet2!D30,IF($G$5=Sheet2!$A$42,Sheet2!D50, IF($G$5=Sheet2!$A$62,Sheet2!D70,Sheet2!D90))))</f>
        <v>0</v>
      </c>
      <c r="F20" s="161"/>
      <c r="G20" s="156"/>
      <c r="H20" s="157"/>
      <c r="I20" s="158"/>
      <c r="J20" s="158"/>
      <c r="K20" s="196" t="str">
        <f>IF(D20="N/A","N/A",IF(C20=0,"N/A",IF(E20="N/A","N/A",AVERAGE(G20:J20))))</f>
        <v>N/A</v>
      </c>
      <c r="L20" s="174" t="str">
        <f t="shared" si="0"/>
        <v>N/A</v>
      </c>
      <c r="M20" s="111"/>
      <c r="N20" s="158"/>
      <c r="O20" s="162"/>
      <c r="P20" s="162"/>
      <c r="Q20" s="163"/>
      <c r="R20" s="198" t="str">
        <f>IF(K20="N/A","N/A",K20-K20*(AVERAGE(N20,P20)/3))</f>
        <v>N/A</v>
      </c>
      <c r="S20" s="174" t="str">
        <f t="shared" si="1"/>
        <v>N/A</v>
      </c>
      <c r="U20" s="111"/>
      <c r="V20" s="111"/>
      <c r="W20" s="108"/>
      <c r="X20" s="108"/>
      <c r="Y20" s="111"/>
      <c r="Z20" s="111"/>
      <c r="AA20" s="103"/>
      <c r="AC20" s="111"/>
      <c r="AD20" s="111"/>
      <c r="AE20" s="62"/>
      <c r="AF20" s="103"/>
    </row>
    <row r="21" spans="1:32" ht="60.6" customHeight="1" x14ac:dyDescent="0.25">
      <c r="A21" s="166"/>
      <c r="B21" s="865"/>
      <c r="C21" s="535">
        <f>IF($G$5=Sheet2!$A$2,Sheet2!A11,IF($G$5=Sheet2!$A$22,Sheet2!A31,IF($G$5=Sheet2!$A$42,Sheet2!A51, IF($G$5=Sheet2!$A$62,Sheet2!A71,Sheet2!A91))))</f>
        <v>0</v>
      </c>
      <c r="D21" s="625" t="s">
        <v>115</v>
      </c>
      <c r="E21" s="542">
        <f>IF($G$5=Sheet2!$A$2,Sheet2!D11,IF($G$5=Sheet2!$A$22,Sheet2!D31,IF($G$5=Sheet2!$A$42,Sheet2!D51, IF($G$5=Sheet2!$A$62,Sheet2!D71,Sheet2!D91))))</f>
        <v>0</v>
      </c>
      <c r="F21" s="161"/>
      <c r="G21" s="156"/>
      <c r="H21" s="157"/>
      <c r="I21" s="159"/>
      <c r="J21" s="158"/>
      <c r="K21" s="196" t="str">
        <f>IF(D21="N/A","N/A",IF(C21=0,"N/A",IF(E21="N/A","N/A",AVERAGE(G21:H21,J21))))</f>
        <v>N/A</v>
      </c>
      <c r="L21" s="174" t="str">
        <f t="shared" si="0"/>
        <v>N/A</v>
      </c>
      <c r="M21" s="111"/>
      <c r="N21" s="158"/>
      <c r="O21" s="162"/>
      <c r="P21" s="162"/>
      <c r="Q21" s="163"/>
      <c r="R21" s="198" t="str">
        <f>IF(K21="N/A","N/A",K21-K21*(AVERAGE(N21,P21)/3))</f>
        <v>N/A</v>
      </c>
      <c r="S21" s="174" t="str">
        <f t="shared" si="1"/>
        <v>N/A</v>
      </c>
      <c r="U21" s="108"/>
      <c r="V21" s="108"/>
      <c r="W21" s="108"/>
      <c r="X21" s="108"/>
      <c r="Y21" s="108"/>
      <c r="Z21" s="108"/>
      <c r="AA21" s="108"/>
      <c r="AC21" s="108"/>
      <c r="AD21" s="111"/>
      <c r="AE21" s="108"/>
      <c r="AF21" s="108"/>
    </row>
    <row r="22" spans="1:32" ht="54.95" customHeight="1" x14ac:dyDescent="0.25">
      <c r="A22" s="194"/>
      <c r="B22" s="866" t="s">
        <v>117</v>
      </c>
      <c r="C22" s="535">
        <f>IF($G$5=Sheet2!$A$2,Sheet2!A12,IF($G$5=Sheet2!$A$22,Sheet2!A32,IF($G$5=Sheet2!$A$42,Sheet2!A52, IF($G$5=Sheet2!$A$62,Sheet2!A72,Sheet2!A92))))</f>
        <v>0</v>
      </c>
      <c r="D22" s="625" t="s">
        <v>115</v>
      </c>
      <c r="E22" s="542">
        <f>IF($G$5=Sheet2!$A$2,Sheet2!D12,IF($G$5=Sheet2!$A$22,Sheet2!D32,IF($G$5=Sheet2!$A$42,Sheet2!D52, IF($G$5=Sheet2!$A$62,Sheet2!D72,Sheet2!D92))))</f>
        <v>0</v>
      </c>
      <c r="F22" s="161"/>
      <c r="G22" s="156"/>
      <c r="H22" s="159"/>
      <c r="I22" s="159"/>
      <c r="J22" s="167"/>
      <c r="K22" s="196" t="str">
        <f>IF(D22="N/A","N/A",IF(C22=0,"N/A",IF(E22="N/A","N/A",AVERAGE(G22))))</f>
        <v>N/A</v>
      </c>
      <c r="L22" s="174" t="str">
        <f t="shared" si="0"/>
        <v>N/A</v>
      </c>
      <c r="M22" s="111"/>
      <c r="N22" s="158"/>
      <c r="O22" s="162"/>
      <c r="P22" s="162"/>
      <c r="Q22" s="163"/>
      <c r="R22" s="198" t="str">
        <f>IF(K22="N/A","N/A",K22-K22*(AVERAGE(N22,P22)/3))</f>
        <v>N/A</v>
      </c>
      <c r="S22" s="174" t="str">
        <f t="shared" si="1"/>
        <v>N/A</v>
      </c>
      <c r="U22" s="108"/>
      <c r="V22" s="108"/>
      <c r="W22" s="108"/>
      <c r="X22" s="108"/>
      <c r="Y22" s="108"/>
      <c r="Z22" s="108"/>
      <c r="AA22" s="108"/>
      <c r="AC22" s="108"/>
      <c r="AD22" s="111"/>
      <c r="AE22" s="108"/>
      <c r="AF22" s="108"/>
    </row>
    <row r="23" spans="1:32" ht="75" customHeight="1" x14ac:dyDescent="0.25">
      <c r="A23" s="194"/>
      <c r="B23" s="867"/>
      <c r="C23" s="535">
        <f>IF($G$5=Sheet2!$A$2,Sheet2!A13,IF($G$5=Sheet2!$A$22,Sheet2!A33,IF($G$5=Sheet2!$A$42,Sheet2!A53, IF($G$5=Sheet2!$A$62,Sheet2!A73,Sheet2!A93))))</f>
        <v>0</v>
      </c>
      <c r="D23" s="625" t="s">
        <v>115</v>
      </c>
      <c r="E23" s="542">
        <f>IF($G$5=Sheet2!$A$2,Sheet2!D13,IF($G$5=Sheet2!$A$22,Sheet2!D33,IF($G$5=Sheet2!$A$42,Sheet2!D53, IF($G$5=Sheet2!$A$62,Sheet2!D73,Sheet2!D93))))</f>
        <v>0</v>
      </c>
      <c r="G23" s="156"/>
      <c r="H23" s="159"/>
      <c r="I23" s="167"/>
      <c r="J23" s="167"/>
      <c r="K23" s="196" t="str">
        <f t="shared" ref="K23:K24" si="3">IF(D23="N/A","N/A",IF(C23=0,"N/A",IF(E23="N/A","N/A",AVERAGE(G23))))</f>
        <v>N/A</v>
      </c>
      <c r="L23" s="174" t="str">
        <f t="shared" si="0"/>
        <v>N/A</v>
      </c>
      <c r="N23" s="158"/>
      <c r="O23" s="162"/>
      <c r="P23" s="162"/>
      <c r="R23" s="198" t="str">
        <f>IF(K23="N/A","N/A",K23-K23*(AVERAGE(N23,P23)/3))</f>
        <v>N/A</v>
      </c>
      <c r="S23" s="174" t="str">
        <f t="shared" si="1"/>
        <v>N/A</v>
      </c>
    </row>
    <row r="24" spans="1:32" ht="51.6" customHeight="1" x14ac:dyDescent="0.25">
      <c r="B24" s="868"/>
      <c r="C24" s="535">
        <f>IF($G$5=Sheet2!$A$2,Sheet2!A14,IF($G$5=Sheet2!$A$22,Sheet2!A34,IF($G$5=Sheet2!$A$42,Sheet2!A54, IF($G$5=Sheet2!$A$62,Sheet2!A74,Sheet2!A94))))</f>
        <v>0</v>
      </c>
      <c r="D24" s="625" t="s">
        <v>115</v>
      </c>
      <c r="E24" s="542">
        <f>IF($G$5=Sheet2!$A$2,Sheet2!D14,IF($G$5=Sheet2!$A$22,Sheet2!D34,IF($G$5=Sheet2!$A$42,Sheet2!D54, IF($G$5=Sheet2!$A$62,Sheet2!D74,Sheet2!D94))))</f>
        <v>0</v>
      </c>
      <c r="G24" s="156"/>
      <c r="H24" s="159"/>
      <c r="I24" s="167"/>
      <c r="J24" s="167"/>
      <c r="K24" s="196" t="str">
        <f t="shared" si="3"/>
        <v>N/A</v>
      </c>
      <c r="L24" s="174" t="str">
        <f t="shared" si="0"/>
        <v>N/A</v>
      </c>
      <c r="N24" s="158"/>
      <c r="O24" s="627"/>
      <c r="P24" s="162"/>
      <c r="R24" s="198" t="str">
        <f>IF(K24="N/A","N/A",K24-K24*(AVERAGE(N24,P24)/3))</f>
        <v>N/A</v>
      </c>
      <c r="S24" s="174" t="str">
        <f t="shared" si="1"/>
        <v>N/A</v>
      </c>
    </row>
    <row r="25" spans="1:32" ht="48.95" customHeight="1" x14ac:dyDescent="0.25">
      <c r="B25" s="869" t="s">
        <v>118</v>
      </c>
      <c r="C25" s="535">
        <f>IF($G$5=Sheet2!$A$2,Sheet2!A15,IF($G$5=Sheet2!$A$22,Sheet2!A35,IF($G$5=Sheet2!$A$42,Sheet2!A55, IF($G$5=Sheet2!$A$62,Sheet2!A75,Sheet2!A95))))</f>
        <v>0</v>
      </c>
      <c r="D25" s="625" t="s">
        <v>115</v>
      </c>
      <c r="E25" s="542">
        <f>IF($G$5=Sheet2!$A$2,Sheet2!D15,IF($G$5=Sheet2!$A$22,Sheet2!D35,IF($G$5=Sheet2!$A$42,Sheet2!D55, IF($G$5=Sheet2!$A$62,Sheet2!D75,Sheet2!D95))))</f>
        <v>0</v>
      </c>
      <c r="G25" s="156"/>
      <c r="H25" s="157"/>
      <c r="I25" s="167"/>
      <c r="J25" s="158"/>
      <c r="K25" s="196" t="str">
        <f>IF(D25="N/A","N/A",IF(C25=0,"N/A",IF(E25="N/A","N/A",AVERAGE(G25:H25,J25))))</f>
        <v>N/A</v>
      </c>
      <c r="L25" s="174" t="str">
        <f t="shared" si="0"/>
        <v>N/A</v>
      </c>
      <c r="N25" s="158"/>
      <c r="O25" s="158"/>
      <c r="P25" s="739"/>
      <c r="R25" s="198" t="str">
        <f>IF(K25="N/A","N/A",K25-K25*(AVERAGE(N25:P25)/3))</f>
        <v>N/A</v>
      </c>
      <c r="S25" s="174" t="str">
        <f t="shared" si="1"/>
        <v>N/A</v>
      </c>
    </row>
    <row r="26" spans="1:32" ht="58.5" customHeight="1" x14ac:dyDescent="0.25">
      <c r="B26" s="870"/>
      <c r="C26" s="535">
        <f>IF($G$5=Sheet2!$A$2,Sheet2!A16,IF($G$5=Sheet2!$A$22,Sheet2!A36,IF($G$5=Sheet2!$A$42,Sheet2!A56, IF($G$5=Sheet2!$A$62,Sheet2!A76,Sheet2!A96))))</f>
        <v>0</v>
      </c>
      <c r="D26" s="625" t="s">
        <v>115</v>
      </c>
      <c r="E26" s="542">
        <f>IF($G$5=Sheet2!$A$2,Sheet2!D16,IF($G$5=Sheet2!$A$22,Sheet2!D36,IF($G$5=Sheet2!$A$42,Sheet2!D56, IF($G$5=Sheet2!$A$62,Sheet2!D76,Sheet2!D96))))</f>
        <v>0</v>
      </c>
      <c r="G26" s="156"/>
      <c r="H26" s="157"/>
      <c r="I26" s="167"/>
      <c r="J26" s="158"/>
      <c r="K26" s="196" t="str">
        <f t="shared" ref="K26:K29" si="4">IF(D26="N/A","N/A",IF(C26=0,"N/A",IF(E26="N/A","N/A",AVERAGE(G26:H26,J26))))</f>
        <v>N/A</v>
      </c>
      <c r="L26" s="174" t="str">
        <f t="shared" si="0"/>
        <v>N/A</v>
      </c>
      <c r="N26" s="158"/>
      <c r="O26" s="168"/>
      <c r="P26" s="739"/>
      <c r="R26" s="198" t="str">
        <f t="shared" ref="R26:R27" si="5">IF(K26="N/A","N/A",K26-K26*(AVERAGE(N26:P26)/3))</f>
        <v>N/A</v>
      </c>
      <c r="S26" s="174" t="str">
        <f t="shared" si="1"/>
        <v>N/A</v>
      </c>
    </row>
    <row r="27" spans="1:32" ht="73.5" customHeight="1" x14ac:dyDescent="0.25">
      <c r="B27" s="870"/>
      <c r="C27" s="535">
        <f>IF($G$5=Sheet2!$A$2,Sheet2!A17,IF($G$5=Sheet2!$A$22,Sheet2!A37,IF($G$5=Sheet2!$A$42,Sheet2!A57, IF($G$5=Sheet2!$A$62,Sheet2!A77,Sheet2!A97))))</f>
        <v>0</v>
      </c>
      <c r="D27" s="625" t="s">
        <v>115</v>
      </c>
      <c r="E27" s="542">
        <f>IF($G$5=Sheet2!$A$2,Sheet2!D17,IF($G$5=Sheet2!$A$22,Sheet2!D37,IF($G$5=Sheet2!$A$42,Sheet2!D57, IF($G$5=Sheet2!$A$62,Sheet2!D77,Sheet2!D97))))</f>
        <v>0</v>
      </c>
      <c r="G27" s="156"/>
      <c r="H27" s="157"/>
      <c r="I27" s="167"/>
      <c r="J27" s="158"/>
      <c r="K27" s="196" t="str">
        <f t="shared" si="4"/>
        <v>N/A</v>
      </c>
      <c r="L27" s="174" t="str">
        <f t="shared" si="0"/>
        <v>N/A</v>
      </c>
      <c r="N27" s="158"/>
      <c r="O27" s="158"/>
      <c r="P27" s="739"/>
      <c r="R27" s="198" t="str">
        <f t="shared" si="5"/>
        <v>N/A</v>
      </c>
      <c r="S27" s="174" t="str">
        <f t="shared" si="1"/>
        <v>N/A</v>
      </c>
    </row>
    <row r="28" spans="1:32" ht="53.45" customHeight="1" x14ac:dyDescent="0.45">
      <c r="B28" s="870"/>
      <c r="C28" s="535">
        <f>IF($G$5=Sheet2!$A$2,Sheet2!A18,IF($G$5=Sheet2!$A$22,Sheet2!A38,IF($G$5=Sheet2!$A$42,Sheet2!A58, IF($G$5=Sheet2!$A$62,Sheet2!A78,Sheet2!A98))))</f>
        <v>0</v>
      </c>
      <c r="D28" s="625" t="s">
        <v>115</v>
      </c>
      <c r="E28" s="542">
        <f>IF($G$5=Sheet2!$A$2,Sheet2!D18,IF($G$5=Sheet2!$A$22,Sheet2!D38,IF($G$5=Sheet2!$A$42,Sheet2!D58, IF($G$5=Sheet2!$A$62,Sheet2!D78,Sheet2!D98))))</f>
        <v>0</v>
      </c>
      <c r="F28" s="185"/>
      <c r="G28" s="156"/>
      <c r="H28" s="157"/>
      <c r="I28" s="167"/>
      <c r="J28" s="158"/>
      <c r="K28" s="196" t="str">
        <f t="shared" si="4"/>
        <v>N/A</v>
      </c>
      <c r="L28" s="174" t="str">
        <f t="shared" si="0"/>
        <v>N/A</v>
      </c>
      <c r="N28" s="158"/>
      <c r="O28" s="169"/>
      <c r="P28" s="162"/>
      <c r="R28" s="198" t="str">
        <f>IF(K28="N/A","N/A",K28-K28*(AVERAGE(N28:P28)/3))</f>
        <v>N/A</v>
      </c>
      <c r="S28" s="174" t="str">
        <f t="shared" si="1"/>
        <v>N/A</v>
      </c>
      <c r="T28" s="189" t="e">
        <f>IF(G5="Schools",AVERAGE(R13:R25,R28),IF(G5="Residential Building",AVERAGE(R13:R22),AVERAGE(R12:R27)))</f>
        <v>#DIV/0!</v>
      </c>
    </row>
    <row r="29" spans="1:32" ht="56.1" customHeight="1" x14ac:dyDescent="0.25">
      <c r="B29" s="870"/>
      <c r="C29" s="535">
        <f>IF($G$5=Sheet2!$A$2,Sheet2!A19,IF($G$5=Sheet2!$A$22,Sheet2!A39,IF($G$5=Sheet2!$A$42,Sheet2!A59, IF($G$5=Sheet2!$A$62,Sheet2!A79,Sheet2!A99))))</f>
        <v>0</v>
      </c>
      <c r="D29" s="625" t="s">
        <v>115</v>
      </c>
      <c r="E29" s="542">
        <f>IF($G$5=Sheet2!$A$2,Sheet2!D19,IF($G$5=Sheet2!$A$22,Sheet2!D39,IF($G$5=Sheet2!$A$42,Sheet2!D59, IF($G$5=Sheet2!$A$62,Sheet2!D79,Sheet2!D99))))</f>
        <v>0</v>
      </c>
      <c r="F29" s="172"/>
      <c r="G29" s="156"/>
      <c r="H29" s="157"/>
      <c r="I29" s="167"/>
      <c r="J29" s="158"/>
      <c r="K29" s="196" t="str">
        <f t="shared" si="4"/>
        <v>N/A</v>
      </c>
      <c r="L29" s="174" t="str">
        <f t="shared" si="0"/>
        <v>N/A</v>
      </c>
      <c r="N29" s="158"/>
      <c r="O29" s="160"/>
      <c r="P29" s="162"/>
      <c r="R29" s="198" t="str">
        <f t="shared" ref="R29:R30" si="6">IF(K29="N/A","N/A",K29-K29*(AVERAGE(N29:P29)/3))</f>
        <v>N/A</v>
      </c>
      <c r="S29" s="174" t="str">
        <f t="shared" si="1"/>
        <v>N/A</v>
      </c>
    </row>
    <row r="30" spans="1:32" ht="50.45" customHeight="1" x14ac:dyDescent="0.25">
      <c r="B30" s="871"/>
      <c r="C30" s="535">
        <f>IF($G$5=Sheet2!$A$2,Sheet2!A20,IF($G$5=Sheet2!$A$22,Sheet2!A40,IF($G$5=Sheet2!$A$42,Sheet2!A60, IF($G$5=Sheet2!$A$62,Sheet2!A80,Sheet2!A100))))</f>
        <v>0</v>
      </c>
      <c r="D30" s="625" t="s">
        <v>116</v>
      </c>
      <c r="E30" s="542">
        <f>IF($G$5=Sheet2!$A$2,Sheet2!D20,IF($G$5=Sheet2!$A$22,Sheet2!D40,IF($G$5=Sheet2!$A$42,Sheet2!D60, IF($G$5=Sheet2!$A$62,Sheet2!D80,Sheet2!D100))))</f>
        <v>0</v>
      </c>
      <c r="F30" s="172"/>
      <c r="G30" s="426"/>
      <c r="H30" s="167"/>
      <c r="I30" s="158"/>
      <c r="J30" s="158"/>
      <c r="K30" s="196" t="str">
        <f>IF(D30="N/A","N/A",IF(C30=0,"N/A",IF(E30="N/A","N/A",AVERAGE(G30,I30:J30))))</f>
        <v>N/A</v>
      </c>
      <c r="L30" s="174" t="str">
        <f t="shared" si="0"/>
        <v>N/A</v>
      </c>
      <c r="N30" s="158"/>
      <c r="O30" s="160"/>
      <c r="P30" s="739" t="str">
        <f t="shared" ref="P30" si="7">IF($P$11=" ","N/A"," ")</f>
        <v>N/A</v>
      </c>
      <c r="R30" s="198" t="str">
        <f t="shared" si="6"/>
        <v>N/A</v>
      </c>
      <c r="S30" s="174" t="str">
        <f t="shared" si="1"/>
        <v>N/A</v>
      </c>
    </row>
    <row r="31" spans="1:32" x14ac:dyDescent="0.25">
      <c r="C31" s="187"/>
      <c r="D31" s="171"/>
      <c r="E31" s="172"/>
      <c r="F31" s="172"/>
      <c r="G31" s="172"/>
    </row>
  </sheetData>
  <sheetProtection algorithmName="SHA-512" hashValue="NyJe+4O3Kx5wiksSH1lq9A985wnxkqUNBPpyipXwz+B6E+Yy4SCEBkgtT3TFkOXKkSwqKp5hCXea7zwQ173EsQ==" saltValue="KmpnveMWRNVvGprFcdF9xQ==" spinCount="100000" sheet="1" selectLockedCells="1"/>
  <mergeCells count="17">
    <mergeCell ref="A13:A15"/>
    <mergeCell ref="B14:B21"/>
    <mergeCell ref="B22:B24"/>
    <mergeCell ref="B25:B30"/>
    <mergeCell ref="AE8:AF8"/>
    <mergeCell ref="B9:C10"/>
    <mergeCell ref="G9:J9"/>
    <mergeCell ref="N9:P9"/>
    <mergeCell ref="A11:A12"/>
    <mergeCell ref="B11:C11"/>
    <mergeCell ref="B12:C12"/>
    <mergeCell ref="U8:Z8"/>
    <mergeCell ref="B2:E2"/>
    <mergeCell ref="H5:I5"/>
    <mergeCell ref="A6:A10"/>
    <mergeCell ref="G8:K8"/>
    <mergeCell ref="R8:S8"/>
  </mergeCells>
  <conditionalFormatting sqref="C13:C30">
    <cfRule type="cellIs" dxfId="245" priority="13" operator="equal">
      <formula>0</formula>
    </cfRule>
  </conditionalFormatting>
  <conditionalFormatting sqref="E13:E30">
    <cfRule type="cellIs" dxfId="244" priority="12" operator="equal">
      <formula>0</formula>
    </cfRule>
  </conditionalFormatting>
  <conditionalFormatting sqref="G13:J13">
    <cfRule type="cellIs" dxfId="243" priority="11" operator="equal">
      <formula>"N/A"</formula>
    </cfRule>
  </conditionalFormatting>
  <conditionalFormatting sqref="K13:K30">
    <cfRule type="cellIs" dxfId="242" priority="14" operator="equal">
      <formula>"N/A"</formula>
    </cfRule>
  </conditionalFormatting>
  <conditionalFormatting sqref="L13:L30">
    <cfRule type="cellIs" dxfId="241" priority="16" operator="equal">
      <formula>"N/A"</formula>
    </cfRule>
    <cfRule type="cellIs" dxfId="240" priority="18" operator="equal">
      <formula>"Bajo"</formula>
    </cfRule>
    <cfRule type="cellIs" dxfId="239" priority="19" operator="equal">
      <formula>"Medio"</formula>
    </cfRule>
    <cfRule type="cellIs" dxfId="238" priority="20" operator="equal">
      <formula>"Alto"</formula>
    </cfRule>
  </conditionalFormatting>
  <conditionalFormatting sqref="N13:P13 P16:P19 P25:P27 P30">
    <cfRule type="cellIs" dxfId="237" priority="9" operator="equal">
      <formula>"N/A"</formula>
    </cfRule>
  </conditionalFormatting>
  <conditionalFormatting sqref="R13:S30">
    <cfRule type="cellIs" dxfId="236" priority="1" operator="equal">
      <formula>"N/A"</formula>
    </cfRule>
    <cfRule type="cellIs" dxfId="235" priority="4" operator="equal">
      <formula>"Alto"</formula>
    </cfRule>
  </conditionalFormatting>
  <conditionalFormatting sqref="S13:S30">
    <cfRule type="cellIs" dxfId="234" priority="2" operator="equal">
      <formula>"Bajo"</formula>
    </cfRule>
    <cfRule type="cellIs" dxfId="233" priority="3" operator="equal">
      <formula>"Medio"</formula>
    </cfRule>
  </conditionalFormatting>
  <conditionalFormatting sqref="AA18:AA20">
    <cfRule type="cellIs" dxfId="232" priority="26" operator="equal">
      <formula>"Bajo"</formula>
    </cfRule>
    <cfRule type="cellIs" dxfId="231" priority="27" operator="equal">
      <formula>"Medio"</formula>
    </cfRule>
    <cfRule type="cellIs" dxfId="230" priority="28" operator="equal">
      <formula>"Alto"</formula>
    </cfRule>
  </conditionalFormatting>
  <conditionalFormatting sqref="AE18:AE20">
    <cfRule type="cellIs" dxfId="229" priority="24" operator="equal">
      <formula>"Medio"</formula>
    </cfRule>
    <cfRule type="cellIs" dxfId="228" priority="25" operator="equal">
      <formula>"Bajo"</formula>
    </cfRule>
  </conditionalFormatting>
  <conditionalFormatting sqref="AE18:AF20">
    <cfRule type="cellIs" dxfId="227" priority="23" operator="equal">
      <formula>"Alto"</formula>
    </cfRule>
  </conditionalFormatting>
  <conditionalFormatting sqref="AF18:AF20">
    <cfRule type="cellIs" dxfId="226" priority="21" operator="equal">
      <formula>"Bajo"</formula>
    </cfRule>
    <cfRule type="cellIs" dxfId="225" priority="22" operator="equal">
      <formula>"Medio"</formula>
    </cfRule>
  </conditionalFormatting>
  <dataValidations count="4">
    <dataValidation type="list" allowBlank="1" showInputMessage="1" showErrorMessage="1" sqref="D14:D30" xr:uid="{45DB2009-D0CC-4721-BD9D-5D45BCCDC8D5}">
      <formula1>"Activo, N/A"</formula1>
    </dataValidation>
    <dataValidation type="list" allowBlank="1" showInputMessage="1" showErrorMessage="1" sqref="G5" xr:uid="{6C18A17F-D84D-4379-BB20-78CFB9D5E9F5}">
      <formula1>"Centro de salud, Colegio, Edificio público y de oficinas, Edificio residencial, Vivienda/oficina/tienda de tamaño pequeño"</formula1>
    </dataValidation>
    <dataValidation type="list" allowBlank="1" showInputMessage="1" showErrorMessage="1" sqref="J16:J21 J13 N13:N30 P30 P25:P27 P13 P16:P19 J25:J30" xr:uid="{38947229-36F8-406E-B11C-8778BEB0FE0F}">
      <formula1>"0,1,2,3"</formula1>
    </dataValidation>
    <dataValidation type="list" allowBlank="1" showInputMessage="1" showErrorMessage="1" sqref="G13:G30 H13:H21 H25:H29 I13:I15 I20 I30 O13:O14 O17:O19 O25:O30" xr:uid="{213EC15A-959B-4C5F-90B1-E39D663D793B}">
      <formula1>"0,3"</formula1>
    </dataValidation>
  </dataValidations>
  <pageMargins left="0.7" right="0.7" top="0.75" bottom="0.75" header="0.3" footer="0.3"/>
  <pageSetup paperSize="9" orientation="portrait" r:id="rId1"/>
  <headerFooter>
    <oddHeader>&amp;C&amp;"Calibri"&amp;10&amp;K808080 Corporate Use&amp;1#_x000D_</oddHeader>
  </headerFooter>
  <ignoredErrors>
    <ignoredError sqref="P11:P1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CAB8-3797-4EEA-8C8A-FD74C4534DC1}">
  <sheetPr codeName="Sheet4">
    <tabColor rgb="FF00B0F0"/>
  </sheetPr>
  <dimension ref="A1:Y88"/>
  <sheetViews>
    <sheetView zoomScale="70" zoomScaleNormal="70" workbookViewId="0"/>
  </sheetViews>
  <sheetFormatPr baseColWidth="10" defaultColWidth="9.140625" defaultRowHeight="15" x14ac:dyDescent="0.25"/>
  <cols>
    <col min="1" max="1" width="43" style="29" customWidth="1"/>
    <col min="2" max="2" width="6.5703125" style="29" customWidth="1"/>
    <col min="3" max="3" width="6.28515625" style="29" customWidth="1"/>
    <col min="4" max="4" width="39.5703125" style="141" customWidth="1"/>
    <col min="5" max="7" width="36.140625" style="29" customWidth="1"/>
    <col min="8" max="8" width="34.5703125" style="29" customWidth="1"/>
    <col min="9" max="9" width="34.140625" style="418" customWidth="1"/>
    <col min="10" max="10" width="64.5703125" style="29" customWidth="1"/>
    <col min="11" max="11" width="17.140625" style="29" customWidth="1"/>
    <col min="12" max="14" width="38.140625" style="29" customWidth="1"/>
    <col min="15" max="15" width="23.140625" style="29" customWidth="1"/>
    <col min="16" max="16" width="3.140625" style="29" customWidth="1"/>
    <col min="17" max="19" width="36.5703125" style="29" customWidth="1"/>
    <col min="20" max="20" width="19" style="29" customWidth="1"/>
    <col min="21" max="21" width="2.85546875" style="29" customWidth="1"/>
    <col min="22" max="25" width="19.5703125" style="29" customWidth="1"/>
    <col min="26" max="16384" width="9.140625" style="29"/>
  </cols>
  <sheetData>
    <row r="1" spans="1:12" ht="20.25" customHeight="1" x14ac:dyDescent="0.25"/>
    <row r="2" spans="1:12" ht="27" customHeight="1" x14ac:dyDescent="0.3">
      <c r="A2" s="30"/>
      <c r="B2" s="30"/>
      <c r="C2" s="857" t="s">
        <v>83</v>
      </c>
      <c r="D2" s="857"/>
      <c r="E2" s="857"/>
      <c r="F2" s="857"/>
      <c r="G2" s="857"/>
    </row>
    <row r="3" spans="1:12" ht="41.45" customHeight="1" thickBot="1" x14ac:dyDescent="0.5">
      <c r="A3" s="30"/>
      <c r="B3" s="30"/>
      <c r="C3" s="199" t="s">
        <v>119</v>
      </c>
      <c r="D3" s="200"/>
      <c r="E3" s="201"/>
      <c r="F3" s="201"/>
      <c r="G3" s="201"/>
      <c r="H3" s="201"/>
    </row>
    <row r="4" spans="1:12" ht="22.5" customHeight="1" thickTop="1" x14ac:dyDescent="0.3">
      <c r="A4" s="30"/>
      <c r="B4" s="30"/>
      <c r="C4" s="904"/>
      <c r="D4" s="904"/>
      <c r="E4" s="904"/>
      <c r="F4" s="233"/>
    </row>
    <row r="5" spans="1:12" ht="41.1" customHeight="1" x14ac:dyDescent="0.3">
      <c r="A5" s="140"/>
      <c r="C5" s="905" t="s">
        <v>120</v>
      </c>
      <c r="D5" s="906"/>
      <c r="E5" s="906"/>
      <c r="F5" s="906"/>
      <c r="G5" s="906"/>
      <c r="H5" s="906"/>
      <c r="J5" s="418"/>
    </row>
    <row r="6" spans="1:12" ht="18.95" customHeight="1" x14ac:dyDescent="0.3">
      <c r="A6" s="140"/>
      <c r="C6" s="554"/>
      <c r="D6" s="555"/>
      <c r="E6" s="747">
        <f>IFERROR(AVERAGE(E11:E27),0)</f>
        <v>0</v>
      </c>
      <c r="F6" s="748"/>
      <c r="G6" s="748"/>
      <c r="H6" s="748"/>
      <c r="I6" s="740" t="s">
        <v>121</v>
      </c>
      <c r="J6" s="430" t="s">
        <v>122</v>
      </c>
      <c r="K6" s="188"/>
      <c r="L6" s="188"/>
    </row>
    <row r="7" spans="1:12" ht="30.6" customHeight="1" x14ac:dyDescent="0.3">
      <c r="A7" s="860"/>
      <c r="B7" s="30"/>
      <c r="C7" s="897"/>
      <c r="D7" s="898" t="s">
        <v>123</v>
      </c>
      <c r="E7" s="549" t="s">
        <v>124</v>
      </c>
      <c r="F7" s="549" t="s">
        <v>125</v>
      </c>
      <c r="G7" s="899" t="s">
        <v>126</v>
      </c>
      <c r="H7" s="900"/>
      <c r="I7" s="429"/>
      <c r="J7" s="429"/>
      <c r="K7" s="188"/>
      <c r="L7" s="188"/>
    </row>
    <row r="8" spans="1:12" ht="23.1" customHeight="1" x14ac:dyDescent="0.3">
      <c r="A8" s="860"/>
      <c r="B8" s="30"/>
      <c r="C8" s="897"/>
      <c r="D8" s="898"/>
      <c r="E8" s="551" t="s">
        <v>14</v>
      </c>
      <c r="F8" s="550" t="s">
        <v>14</v>
      </c>
      <c r="G8" s="552" t="s">
        <v>127</v>
      </c>
      <c r="H8" s="553" t="s">
        <v>112</v>
      </c>
      <c r="I8" s="429"/>
      <c r="J8" s="429"/>
      <c r="K8" s="188"/>
      <c r="L8" s="188"/>
    </row>
    <row r="9" spans="1:12" ht="21.6" customHeight="1" x14ac:dyDescent="0.3">
      <c r="A9" s="149"/>
      <c r="B9" s="36"/>
      <c r="C9" s="230"/>
      <c r="D9" s="231"/>
      <c r="E9" s="232" t="s">
        <v>128</v>
      </c>
      <c r="F9" s="232" t="s">
        <v>129</v>
      </c>
      <c r="G9" s="232" t="s">
        <v>130</v>
      </c>
      <c r="H9" s="232" t="s">
        <v>130</v>
      </c>
      <c r="I9" s="429"/>
      <c r="J9" s="429"/>
      <c r="K9" s="188"/>
      <c r="L9" s="188"/>
    </row>
    <row r="10" spans="1:12" ht="36.6" customHeight="1" x14ac:dyDescent="0.3">
      <c r="A10" s="863"/>
      <c r="B10" s="36"/>
      <c r="C10" s="616"/>
      <c r="D10" s="617" t="str">
        <f>'Water_Soil-Step 2'!C13</f>
        <v>TODOS LOS COMPONENTES - Evaluación simplificada</v>
      </c>
      <c r="E10" s="618" t="e">
        <f>'Water_Soil-Step 2'!R13</f>
        <v>#DIV/0!</v>
      </c>
      <c r="F10" s="619" t="e">
        <f>IF(D10=0,"N/A",MAX('Water_Soil-Step 1'!$Q$19,'Water_Soil-Step 1'!$Q$31,'Water_Soil-Step 1'!$Q$45,'Water_Soil-Step 1'!$Q$49))</f>
        <v>#DIV/0!</v>
      </c>
      <c r="G10" s="198" t="e">
        <f>IF(D10=0,"N/A",IF(E10="N/A", "N/A", E10*F10))</f>
        <v>#DIV/0!</v>
      </c>
      <c r="H10" s="620" t="e">
        <f t="shared" ref="H10:H27" si="0">IF(G10="N/A","N/A",IF(G10&lt;3,"Bajo",IF(G10&gt;=6,"Alto","Medio")))</f>
        <v>#DIV/0!</v>
      </c>
      <c r="I10" s="742" t="e">
        <f>IF(D10="N/A",E6*'Water_Soil-Step 1'!$S$45,'Water_Soil-Step 3'!E10*'Water_Soil-Step 1'!$S$45)</f>
        <v>#DIV/0!</v>
      </c>
      <c r="J10" s="742" t="e">
        <f>IF(D10="N/A",E6*'Water_Soil-Step 1'!$S$49,'Water_Soil-Step 3'!E10*'Water_Soil-Step 1'!$S$49)</f>
        <v>#DIV/0!</v>
      </c>
      <c r="K10" s="188" t="s">
        <v>131</v>
      </c>
      <c r="L10" s="188"/>
    </row>
    <row r="11" spans="1:12" ht="46.5" customHeight="1" x14ac:dyDescent="0.25">
      <c r="A11" s="863"/>
      <c r="B11" s="50"/>
      <c r="C11" s="864" t="s">
        <v>114</v>
      </c>
      <c r="D11" s="617" cm="1">
        <f t="array" ref="D11:D18">_xlfn._xlws.FILTER('Water_Soil-Step 2'!C14:C21,'Water_Soil-Step 2'!D14:D21="Activo")</f>
        <v>0</v>
      </c>
      <c r="E11" s="621" t="str" cm="1">
        <f t="array" ref="E11:E18">_xlfn._xlws.FILTER('Water_Soil-Step 2'!R14:R21,'Water_Soil-Step 2'!D14:D21="Activo")</f>
        <v>N/A</v>
      </c>
      <c r="F11" s="619" t="str">
        <f>IF(D11=0,"N/A",MAX('Water_Soil-Step 1'!$Q$19,'Water_Soil-Step 1'!$Q$31,'Water_Soil-Step 1'!$Q$45,'Water_Soil-Step 1'!$Q$49))</f>
        <v>N/A</v>
      </c>
      <c r="G11" s="198" t="str">
        <f t="shared" ref="G11:G27" si="1">IF(D11=0,"N/A",IF(E11="N/A", "N/A", E11*F11))</f>
        <v>N/A</v>
      </c>
      <c r="H11" s="620" t="str">
        <f t="shared" si="0"/>
        <v>N/A</v>
      </c>
      <c r="I11" s="742" t="e">
        <f>IF(D10="N/A",E29*'Water_Soil-Step 1'!$S$45,E10*'Water_Soil-Step 1'!$S$45)</f>
        <v>#DIV/0!</v>
      </c>
      <c r="J11" s="742" t="e">
        <f>IF(D10="N/A",E29*'Water_Soil-Step 1'!$S$49,E10*'Water_Soil-Step 1'!$S$49)</f>
        <v>#DIV/0!</v>
      </c>
      <c r="K11" s="581" t="s">
        <v>132</v>
      </c>
      <c r="L11" s="188"/>
    </row>
    <row r="12" spans="1:12" ht="39.6" customHeight="1" x14ac:dyDescent="0.25">
      <c r="A12" s="50"/>
      <c r="B12" s="50"/>
      <c r="C12" s="864"/>
      <c r="D12" s="617">
        <v>0</v>
      </c>
      <c r="E12" s="621" t="str">
        <v>N/A</v>
      </c>
      <c r="F12" s="619" t="str">
        <f>IF(D12=0,"N/A",MAX('Water_Soil-Step 1'!$Q$19,'Water_Soil-Step 1'!$Q$31,'Water_Soil-Step 1'!$Q$45,'Water_Soil-Step 1'!$Q$49))</f>
        <v>N/A</v>
      </c>
      <c r="G12" s="198" t="str">
        <f t="shared" si="1"/>
        <v>N/A</v>
      </c>
      <c r="H12" s="620" t="str">
        <f t="shared" si="0"/>
        <v>N/A</v>
      </c>
      <c r="I12" s="429"/>
      <c r="J12" s="429"/>
      <c r="K12" s="188"/>
      <c r="L12" s="188"/>
    </row>
    <row r="13" spans="1:12" ht="47.45" customHeight="1" x14ac:dyDescent="0.25">
      <c r="A13" s="165"/>
      <c r="B13" s="50"/>
      <c r="C13" s="864"/>
      <c r="D13" s="617">
        <v>0</v>
      </c>
      <c r="E13" s="621" t="str">
        <v>N/A</v>
      </c>
      <c r="F13" s="619" t="str">
        <f>IF(D13=0,"N/A",MAX('Water_Soil-Step 1'!$Q$19,'Water_Soil-Step 1'!$Q$31,'Water_Soil-Step 1'!$Q$45,'Water_Soil-Step 1'!$Q$49))</f>
        <v>N/A</v>
      </c>
      <c r="G13" s="198" t="str">
        <f t="shared" si="1"/>
        <v>N/A</v>
      </c>
      <c r="H13" s="620" t="str">
        <f t="shared" si="0"/>
        <v>N/A</v>
      </c>
      <c r="I13" s="429"/>
      <c r="J13" s="429"/>
      <c r="K13" s="188"/>
      <c r="L13" s="188"/>
    </row>
    <row r="14" spans="1:12" ht="44.1" customHeight="1" x14ac:dyDescent="0.25">
      <c r="A14" s="202"/>
      <c r="B14" s="50"/>
      <c r="C14" s="864"/>
      <c r="D14" s="617">
        <v>0</v>
      </c>
      <c r="E14" s="621" t="str">
        <v>N/A</v>
      </c>
      <c r="F14" s="619" t="str">
        <f>IF(D14=0,"N/A",MAX('Water_Soil-Step 1'!$Q$19,'Water_Soil-Step 1'!$Q$31,'Water_Soil-Step 1'!$Q$45,'Water_Soil-Step 1'!$Q$49))</f>
        <v>N/A</v>
      </c>
      <c r="G14" s="622" t="str">
        <f t="shared" si="1"/>
        <v>N/A</v>
      </c>
      <c r="H14" s="620" t="str">
        <f t="shared" si="0"/>
        <v>N/A</v>
      </c>
      <c r="I14" s="735"/>
      <c r="J14" s="735"/>
    </row>
    <row r="15" spans="1:12" ht="62.1" customHeight="1" x14ac:dyDescent="0.25">
      <c r="A15" s="203"/>
      <c r="B15" s="53"/>
      <c r="C15" s="864"/>
      <c r="D15" s="617">
        <v>0</v>
      </c>
      <c r="E15" s="621" t="str">
        <v>N/A</v>
      </c>
      <c r="F15" s="619" t="str">
        <f>IF(D15=0,"N/A",MAX('Water_Soil-Step 1'!$Q$19,'Water_Soil-Step 1'!$Q$31,'Water_Soil-Step 1'!$Q$45,'Water_Soil-Step 1'!$Q$49))</f>
        <v>N/A</v>
      </c>
      <c r="G15" s="198" t="str">
        <f t="shared" si="1"/>
        <v>N/A</v>
      </c>
      <c r="H15" s="620" t="str">
        <f t="shared" si="0"/>
        <v>N/A</v>
      </c>
      <c r="I15" s="736"/>
      <c r="J15" s="736"/>
    </row>
    <row r="16" spans="1:12" ht="77.45" customHeight="1" x14ac:dyDescent="0.25">
      <c r="A16" s="204"/>
      <c r="B16" s="53"/>
      <c r="C16" s="864"/>
      <c r="D16" s="617">
        <v>0</v>
      </c>
      <c r="E16" s="621" t="str">
        <v>N/A</v>
      </c>
      <c r="F16" s="619" t="str">
        <f>IF(D16=0,"N/A",MAX('Water_Soil-Step 1'!$Q$19,'Water_Soil-Step 1'!$Q$31,'Water_Soil-Step 1'!$Q$45,'Water_Soil-Step 1'!$Q$49))</f>
        <v>N/A</v>
      </c>
      <c r="G16" s="198" t="str">
        <f>IF(D16=0,"N/A",IF(E16="N/A", "N/A", E16*F16))</f>
        <v>N/A</v>
      </c>
      <c r="H16" s="620" t="str">
        <f t="shared" si="0"/>
        <v>N/A</v>
      </c>
      <c r="I16" s="736"/>
      <c r="J16" s="736"/>
    </row>
    <row r="17" spans="1:15" ht="63.6" customHeight="1" x14ac:dyDescent="0.25">
      <c r="A17" s="203"/>
      <c r="B17" s="205"/>
      <c r="C17" s="864"/>
      <c r="D17" s="617">
        <v>0</v>
      </c>
      <c r="E17" s="621" t="str">
        <v>N/A</v>
      </c>
      <c r="F17" s="619" t="str">
        <f>IF(D17=0,"N/A",MAX('Water_Soil-Step 1'!$Q$19,'Water_Soil-Step 1'!$Q$31,'Water_Soil-Step 1'!$Q$45,'Water_Soil-Step 1'!$Q$49))</f>
        <v>N/A</v>
      </c>
      <c r="G17" s="198" t="str">
        <f t="shared" si="1"/>
        <v>N/A</v>
      </c>
      <c r="H17" s="620" t="str">
        <f t="shared" si="0"/>
        <v>N/A</v>
      </c>
      <c r="I17" s="736"/>
      <c r="J17" s="736"/>
    </row>
    <row r="18" spans="1:15" ht="42.95" customHeight="1" x14ac:dyDescent="0.25">
      <c r="A18" s="206"/>
      <c r="B18" s="66"/>
      <c r="C18" s="864"/>
      <c r="D18" s="617">
        <v>0</v>
      </c>
      <c r="E18" s="618" t="str">
        <v>N/A</v>
      </c>
      <c r="F18" s="619" t="str">
        <f>IF(D18=0,"N/A",MAX('Water_Soil-Step 1'!$Q$19,'Water_Soil-Step 1'!$Q$31,'Water_Soil-Step 1'!$Q$45,'Water_Soil-Step 1'!$Q$49))</f>
        <v>N/A</v>
      </c>
      <c r="G18" s="198" t="str">
        <f t="shared" si="1"/>
        <v>N/A</v>
      </c>
      <c r="H18" s="620" t="str">
        <f t="shared" si="0"/>
        <v>N/A</v>
      </c>
      <c r="I18" s="736"/>
      <c r="J18" s="736"/>
    </row>
    <row r="19" spans="1:15" ht="48.95" customHeight="1" x14ac:dyDescent="0.25">
      <c r="A19" s="194"/>
      <c r="B19" s="207"/>
      <c r="C19" s="907" t="s">
        <v>117</v>
      </c>
      <c r="D19" s="617" cm="1">
        <f t="array" ref="D19:D21">_xlfn._xlws.FILTER('Water_Soil-Step 2'!C22:C24,'Water_Soil-Step 2'!D22:D24="Activo")</f>
        <v>0</v>
      </c>
      <c r="E19" s="621" t="str" cm="1">
        <f t="array" ref="E19:E21">_xlfn._xlws.FILTER('Water_Soil-Step 2'!R22:R24,'Water_Soil-Step 2'!D22:D24="Activo")</f>
        <v>N/A</v>
      </c>
      <c r="F19" s="619" t="str">
        <f>IF(D19=0,"N/A",MAX('Water_Soil-Step 1'!$Q$19,'Water_Soil-Step 1'!$Q$31,'Water_Soil-Step 1'!$Q$45,'Water_Soil-Step 1'!$Q$49))</f>
        <v>N/A</v>
      </c>
      <c r="G19" s="198" t="str">
        <f t="shared" si="1"/>
        <v>N/A</v>
      </c>
      <c r="H19" s="620" t="str">
        <f t="shared" si="0"/>
        <v>N/A</v>
      </c>
      <c r="I19" s="736"/>
      <c r="J19" s="736"/>
    </row>
    <row r="20" spans="1:15" ht="39" customHeight="1" x14ac:dyDescent="0.25">
      <c r="A20" s="194"/>
      <c r="B20" s="208"/>
      <c r="C20" s="907"/>
      <c r="D20" s="617">
        <v>0</v>
      </c>
      <c r="E20" s="621" t="str">
        <v>N/A</v>
      </c>
      <c r="F20" s="619" t="str">
        <f>IF(D20=0,"N/A",MAX('Water_Soil-Step 1'!$Q$19,'Water_Soil-Step 1'!$Q$31,'Water_Soil-Step 1'!$Q$45,'Water_Soil-Step 1'!$Q$49))</f>
        <v>N/A</v>
      </c>
      <c r="G20" s="198" t="str">
        <f t="shared" si="1"/>
        <v>N/A</v>
      </c>
      <c r="H20" s="620" t="str">
        <f t="shared" si="0"/>
        <v>N/A</v>
      </c>
    </row>
    <row r="21" spans="1:15" ht="48.95" customHeight="1" x14ac:dyDescent="0.25">
      <c r="B21" s="209"/>
      <c r="C21" s="907"/>
      <c r="D21" s="617">
        <v>0</v>
      </c>
      <c r="E21" s="618" t="str">
        <v>N/A</v>
      </c>
      <c r="F21" s="619" t="str">
        <f>IF(D21=0,"N/A",MAX('Water_Soil-Step 1'!$Q$19,'Water_Soil-Step 1'!$Q$31,'Water_Soil-Step 1'!$Q$45,'Water_Soil-Step 1'!$Q$49))</f>
        <v>N/A</v>
      </c>
      <c r="G21" s="198" t="str">
        <f t="shared" si="1"/>
        <v>N/A</v>
      </c>
      <c r="H21" s="620" t="str">
        <f t="shared" si="0"/>
        <v>N/A</v>
      </c>
    </row>
    <row r="22" spans="1:15" ht="36.950000000000003" customHeight="1" x14ac:dyDescent="0.25">
      <c r="B22" s="209"/>
      <c r="C22" s="908" t="s">
        <v>118</v>
      </c>
      <c r="D22" s="617" cm="1">
        <f t="array" ref="D22:D26">_xlfn._xlws.FILTER('Water_Soil-Step 2'!C25:C30,'Water_Soil-Step 2'!D25:D30="Activo")</f>
        <v>0</v>
      </c>
      <c r="E22" s="621" t="str" cm="1">
        <f t="array" ref="E22:E26">_xlfn._xlws.FILTER('Water_Soil-Step 2'!R25:R30,'Water_Soil-Step 2'!D25:D30="Activo")</f>
        <v>N/A</v>
      </c>
      <c r="F22" s="619" t="str">
        <f>IF(D22=0,"N/A",MAX('Water_Soil-Step 1'!$Q$19,'Water_Soil-Step 1'!$Q$31,'Water_Soil-Step 1'!$Q$45,'Water_Soil-Step 1'!$Q$49))</f>
        <v>N/A</v>
      </c>
      <c r="G22" s="198" t="str">
        <f t="shared" si="1"/>
        <v>N/A</v>
      </c>
      <c r="H22" s="620" t="str">
        <f t="shared" si="0"/>
        <v>N/A</v>
      </c>
    </row>
    <row r="23" spans="1:15" ht="26.45" customHeight="1" x14ac:dyDescent="0.25">
      <c r="B23" s="209"/>
      <c r="C23" s="908"/>
      <c r="D23" s="617">
        <v>0</v>
      </c>
      <c r="E23" s="621" t="str">
        <v>N/A</v>
      </c>
      <c r="F23" s="619" t="str">
        <f>IF(D23=0,"N/A",MAX('Water_Soil-Step 1'!$Q$19,'Water_Soil-Step 1'!$Q$31,'Water_Soil-Step 1'!$Q$45,'Water_Soil-Step 1'!$Q$49))</f>
        <v>N/A</v>
      </c>
      <c r="G23" s="198" t="str">
        <f t="shared" si="1"/>
        <v>N/A</v>
      </c>
      <c r="H23" s="620" t="str">
        <f t="shared" si="0"/>
        <v>N/A</v>
      </c>
    </row>
    <row r="24" spans="1:15" ht="30.95" customHeight="1" x14ac:dyDescent="0.25">
      <c r="C24" s="908"/>
      <c r="D24" s="617">
        <v>0</v>
      </c>
      <c r="E24" s="621" t="str">
        <v>N/A</v>
      </c>
      <c r="F24" s="619" t="str">
        <f>IF(D24=0,"N/A",MAX('Water_Soil-Step 1'!$Q$19,'Water_Soil-Step 1'!$Q$31,'Water_Soil-Step 1'!$Q$45,'Water_Soil-Step 1'!$Q$49))</f>
        <v>N/A</v>
      </c>
      <c r="G24" s="198" t="str">
        <f t="shared" si="1"/>
        <v>N/A</v>
      </c>
      <c r="H24" s="620" t="str">
        <f t="shared" si="0"/>
        <v>N/A</v>
      </c>
    </row>
    <row r="25" spans="1:15" ht="38.1" customHeight="1" x14ac:dyDescent="0.25">
      <c r="C25" s="908"/>
      <c r="D25" s="617">
        <v>0</v>
      </c>
      <c r="E25" s="621" t="str">
        <v>N/A</v>
      </c>
      <c r="F25" s="619" t="str">
        <f>IF(D25=0,"N/A",MAX('Water_Soil-Step 1'!$Q$19,'Water_Soil-Step 1'!$Q$31,'Water_Soil-Step 1'!$Q$45,'Water_Soil-Step 1'!$Q$49))</f>
        <v>N/A</v>
      </c>
      <c r="G25" s="198" t="str">
        <f t="shared" si="1"/>
        <v>N/A</v>
      </c>
      <c r="H25" s="620" t="str">
        <f t="shared" si="0"/>
        <v>N/A</v>
      </c>
      <c r="J25" s="111"/>
      <c r="K25" s="103"/>
    </row>
    <row r="26" spans="1:15" ht="26.45" customHeight="1" x14ac:dyDescent="0.25">
      <c r="B26" s="205"/>
      <c r="C26" s="908"/>
      <c r="D26" s="623">
        <v>0</v>
      </c>
      <c r="E26" s="621" t="str">
        <v>N/A</v>
      </c>
      <c r="F26" s="619" t="str">
        <f>IF(D26=0,"N/A",MAX('Water_Soil-Step 1'!$Q$19,'Water_Soil-Step 1'!$Q$31,'Water_Soil-Step 1'!$Q$45,'Water_Soil-Step 1'!$Q$49))</f>
        <v>N/A</v>
      </c>
      <c r="G26" s="198" t="str">
        <f t="shared" si="1"/>
        <v>N/A</v>
      </c>
      <c r="H26" s="620" t="str">
        <f t="shared" si="0"/>
        <v>N/A</v>
      </c>
      <c r="J26" s="111"/>
      <c r="K26" s="103"/>
    </row>
    <row r="27" spans="1:15" ht="87" customHeight="1" x14ac:dyDescent="0.25">
      <c r="A27" s="52"/>
      <c r="B27" s="207"/>
      <c r="C27" s="869"/>
      <c r="D27" s="623"/>
      <c r="E27" s="621"/>
      <c r="F27" s="619" t="str">
        <f>IF(D27=0,"N/A",MAX('Water_Soil-Step 1'!$Q$19,'Water_Soil-Step 1'!$Q$31,'Water_Soil-Step 1'!$Q$45,'Water_Soil-Step 1'!$Q$49))</f>
        <v>N/A</v>
      </c>
      <c r="G27" s="198" t="str">
        <f t="shared" si="1"/>
        <v>N/A</v>
      </c>
      <c r="H27" s="620" t="str">
        <f t="shared" si="0"/>
        <v>N/A</v>
      </c>
      <c r="J27" s="111"/>
      <c r="K27" s="103"/>
    </row>
    <row r="28" spans="1:15" ht="24.6" customHeight="1" x14ac:dyDescent="0.25">
      <c r="A28" s="207"/>
      <c r="B28" s="208"/>
      <c r="C28" s="896"/>
      <c r="D28" s="611"/>
      <c r="E28" s="612"/>
      <c r="F28" s="613"/>
      <c r="G28" s="612"/>
      <c r="H28" s="612"/>
      <c r="I28" s="188"/>
      <c r="J28" s="764"/>
      <c r="K28" s="756"/>
      <c r="L28" s="736"/>
      <c r="M28" s="736"/>
      <c r="N28" s="736"/>
      <c r="O28" s="736"/>
    </row>
    <row r="29" spans="1:15" ht="18.600000000000001" customHeight="1" x14ac:dyDescent="0.25">
      <c r="A29" s="213"/>
      <c r="B29" s="209"/>
      <c r="C29" s="896"/>
      <c r="D29" s="611"/>
      <c r="E29" s="743">
        <f>IFERROR(MAX(E11:E27),0)</f>
        <v>0</v>
      </c>
      <c r="F29" s="745"/>
      <c r="G29" s="746" t="e">
        <f>IF(D10="N/A",MAX(G11:G18,G22:G27),G10)</f>
        <v>#DIV/0!</v>
      </c>
      <c r="H29" s="746"/>
      <c r="I29" s="188"/>
      <c r="J29" s="764"/>
      <c r="K29" s="756"/>
      <c r="L29" s="736"/>
      <c r="M29" s="736"/>
      <c r="N29" s="736"/>
      <c r="O29" s="736"/>
    </row>
    <row r="30" spans="1:15" ht="36.6" customHeight="1" x14ac:dyDescent="0.25">
      <c r="C30" s="896"/>
      <c r="D30" s="611"/>
      <c r="E30" s="746"/>
      <c r="F30" s="745"/>
      <c r="G30" s="746" t="str">
        <f>IF(D10="N/A",MAX(G19:G21),"N/A")</f>
        <v>N/A</v>
      </c>
      <c r="H30" s="746"/>
      <c r="I30" s="188"/>
      <c r="J30" s="764"/>
      <c r="K30" s="756"/>
      <c r="L30" s="736"/>
      <c r="M30" s="736"/>
      <c r="N30" s="736"/>
      <c r="O30" s="736"/>
    </row>
    <row r="31" spans="1:15" ht="38.1" customHeight="1" x14ac:dyDescent="0.25">
      <c r="C31" s="896"/>
      <c r="D31" s="614"/>
      <c r="E31" s="615"/>
      <c r="F31" s="613"/>
      <c r="G31" s="612"/>
      <c r="H31" s="615"/>
      <c r="I31" s="188"/>
      <c r="J31" s="764"/>
      <c r="K31" s="756"/>
      <c r="L31" s="736"/>
      <c r="M31" s="736"/>
      <c r="N31" s="736"/>
      <c r="O31" s="736"/>
    </row>
    <row r="32" spans="1:15" x14ac:dyDescent="0.25">
      <c r="B32" s="216"/>
      <c r="C32" s="734"/>
      <c r="D32" s="763"/>
      <c r="E32" s="734"/>
      <c r="F32" s="734"/>
      <c r="G32" s="734"/>
      <c r="H32" s="734"/>
      <c r="I32" s="736"/>
      <c r="J32" s="736"/>
      <c r="K32" s="736"/>
      <c r="L32" s="736"/>
      <c r="M32" s="736"/>
      <c r="N32" s="736"/>
      <c r="O32" s="736"/>
    </row>
    <row r="33" spans="1:25" ht="16.5" x14ac:dyDescent="0.25">
      <c r="B33" s="216"/>
      <c r="C33" s="759"/>
      <c r="D33" s="758"/>
      <c r="E33" s="736"/>
      <c r="F33" s="736"/>
      <c r="G33" s="736"/>
      <c r="H33" s="736"/>
      <c r="I33" s="736"/>
      <c r="J33" s="736"/>
      <c r="K33" s="736"/>
      <c r="L33" s="736"/>
      <c r="M33" s="736"/>
      <c r="N33" s="736"/>
      <c r="O33" s="736"/>
    </row>
    <row r="34" spans="1:25" ht="14.45" customHeight="1" x14ac:dyDescent="0.25">
      <c r="B34" s="64"/>
      <c r="C34" s="889"/>
      <c r="D34" s="889"/>
      <c r="E34" s="889"/>
      <c r="F34" s="889"/>
      <c r="G34" s="889"/>
      <c r="H34" s="889"/>
      <c r="I34" s="736"/>
      <c r="J34" s="889"/>
      <c r="K34" s="889"/>
      <c r="L34" s="889"/>
      <c r="M34" s="889"/>
      <c r="N34" s="889"/>
      <c r="O34" s="889"/>
      <c r="Q34" s="882"/>
      <c r="R34" s="882"/>
      <c r="S34" s="882"/>
      <c r="T34" s="882"/>
      <c r="U34" s="136"/>
      <c r="V34" s="882"/>
      <c r="W34" s="882"/>
      <c r="X34" s="882"/>
      <c r="Y34" s="882"/>
    </row>
    <row r="35" spans="1:25" ht="42" customHeight="1" x14ac:dyDescent="0.25">
      <c r="B35" s="64"/>
      <c r="C35" s="736"/>
      <c r="D35" s="758"/>
      <c r="E35" s="736"/>
      <c r="F35" s="736"/>
      <c r="G35" s="736"/>
      <c r="H35" s="736"/>
      <c r="I35" s="760"/>
      <c r="J35" s="760"/>
      <c r="K35" s="761"/>
      <c r="L35" s="761"/>
      <c r="M35" s="761"/>
      <c r="N35" s="761"/>
      <c r="O35" s="762"/>
      <c r="Q35" s="95"/>
      <c r="R35" s="95"/>
      <c r="S35" s="95"/>
      <c r="V35" s="58"/>
      <c r="W35" s="58"/>
      <c r="X35" s="58"/>
      <c r="Y35" s="58"/>
    </row>
    <row r="36" spans="1:25" ht="66.95" customHeight="1" x14ac:dyDescent="0.25">
      <c r="B36" s="64"/>
      <c r="C36" s="217"/>
      <c r="D36" s="29"/>
      <c r="J36" s="52"/>
      <c r="K36" s="149"/>
      <c r="L36" s="149"/>
      <c r="M36" s="149"/>
      <c r="N36" s="49"/>
      <c r="O36" s="219"/>
      <c r="Q36" s="49"/>
      <c r="R36" s="49"/>
      <c r="S36" s="149"/>
      <c r="T36" s="219"/>
      <c r="U36" s="149"/>
      <c r="V36" s="220"/>
      <c r="W36" s="220"/>
      <c r="X36" s="220"/>
      <c r="Y36" s="220"/>
    </row>
    <row r="37" spans="1:25" ht="21.95" customHeight="1" x14ac:dyDescent="0.25">
      <c r="B37" s="64"/>
      <c r="C37" s="883"/>
      <c r="D37" s="884"/>
      <c r="E37" s="119"/>
      <c r="F37" s="119"/>
      <c r="G37" s="119"/>
      <c r="H37" s="119"/>
      <c r="J37" s="885"/>
      <c r="K37" s="221"/>
      <c r="L37" s="221"/>
      <c r="M37" s="221"/>
      <c r="N37" s="221"/>
      <c r="O37" s="153"/>
      <c r="Q37" s="221"/>
      <c r="R37" s="221"/>
      <c r="S37" s="221"/>
      <c r="T37" s="153"/>
      <c r="U37" s="153"/>
      <c r="V37" s="153"/>
      <c r="W37" s="153"/>
      <c r="X37" s="153"/>
      <c r="Y37" s="153"/>
    </row>
    <row r="38" spans="1:25" ht="21.95" customHeight="1" x14ac:dyDescent="0.25">
      <c r="B38" s="64"/>
      <c r="C38" s="883"/>
      <c r="D38" s="884"/>
      <c r="E38" s="222"/>
      <c r="F38" s="222"/>
      <c r="G38" s="222"/>
      <c r="H38" s="222"/>
      <c r="J38" s="885"/>
      <c r="K38" s="223"/>
      <c r="L38" s="223"/>
      <c r="M38" s="223"/>
      <c r="N38" s="223"/>
      <c r="O38" s="223"/>
      <c r="Q38" s="103"/>
      <c r="R38" s="103"/>
      <c r="S38" s="103"/>
      <c r="T38" s="111"/>
      <c r="U38" s="153"/>
      <c r="V38" s="111"/>
      <c r="W38" s="103"/>
      <c r="X38" s="223"/>
      <c r="Y38" s="103"/>
    </row>
    <row r="39" spans="1:25" ht="26.1" customHeight="1" x14ac:dyDescent="0.25">
      <c r="B39" s="64"/>
      <c r="C39" s="188"/>
      <c r="D39" s="170"/>
      <c r="E39" s="224"/>
      <c r="F39" s="224"/>
      <c r="G39" s="224"/>
      <c r="H39" s="224"/>
      <c r="J39" s="885"/>
      <c r="K39" s="103"/>
      <c r="L39" s="103"/>
      <c r="M39" s="103"/>
      <c r="N39" s="103"/>
      <c r="O39" s="103"/>
      <c r="P39" s="136"/>
      <c r="U39" s="136"/>
      <c r="V39" s="111"/>
      <c r="W39" s="103"/>
      <c r="X39" s="111"/>
      <c r="Y39" s="103"/>
    </row>
    <row r="40" spans="1:25" ht="21.6" customHeight="1" x14ac:dyDescent="0.25">
      <c r="B40" s="64"/>
      <c r="C40" s="188"/>
      <c r="D40" s="225"/>
      <c r="E40" s="226"/>
      <c r="F40" s="226"/>
      <c r="G40" s="103"/>
      <c r="H40" s="226"/>
      <c r="J40" s="83"/>
      <c r="K40" s="103"/>
      <c r="L40" s="103"/>
      <c r="M40" s="103"/>
      <c r="N40" s="103"/>
      <c r="O40" s="103"/>
      <c r="P40" s="136"/>
      <c r="Q40" s="136"/>
      <c r="R40" s="136"/>
      <c r="S40" s="136"/>
      <c r="T40" s="136"/>
      <c r="U40" s="136"/>
      <c r="V40" s="111"/>
      <c r="W40" s="103"/>
      <c r="X40" s="111"/>
      <c r="Y40" s="103"/>
    </row>
    <row r="41" spans="1:25" ht="18" customHeight="1" x14ac:dyDescent="0.25">
      <c r="A41" s="886"/>
      <c r="C41" s="887"/>
      <c r="D41" s="212"/>
      <c r="E41" s="103"/>
      <c r="F41" s="103"/>
      <c r="G41" s="103"/>
      <c r="H41" s="103"/>
      <c r="J41" s="83"/>
      <c r="K41" s="103"/>
      <c r="L41" s="103"/>
      <c r="M41" s="103"/>
      <c r="N41" s="103"/>
      <c r="O41" s="103"/>
      <c r="P41" s="136"/>
      <c r="Q41" s="136"/>
      <c r="R41" s="136"/>
      <c r="S41" s="136"/>
      <c r="T41" s="136"/>
      <c r="U41" s="136"/>
      <c r="V41" s="103"/>
      <c r="W41" s="103"/>
      <c r="X41" s="103"/>
      <c r="Y41" s="103"/>
    </row>
    <row r="42" spans="1:25" x14ac:dyDescent="0.25">
      <c r="A42" s="886"/>
      <c r="C42" s="888"/>
      <c r="D42" s="212"/>
      <c r="E42" s="103"/>
      <c r="F42" s="103"/>
      <c r="G42" s="103"/>
      <c r="H42" s="103"/>
      <c r="K42" s="103"/>
      <c r="L42" s="103"/>
      <c r="M42" s="103"/>
      <c r="N42" s="103"/>
      <c r="O42" s="103"/>
      <c r="P42" s="136"/>
      <c r="Q42" s="103"/>
      <c r="R42" s="103"/>
      <c r="S42" s="103"/>
      <c r="T42" s="111"/>
      <c r="U42" s="215"/>
      <c r="V42" s="103"/>
      <c r="W42" s="103"/>
      <c r="X42" s="103"/>
      <c r="Y42" s="103"/>
    </row>
    <row r="43" spans="1:25" x14ac:dyDescent="0.25">
      <c r="C43" s="888"/>
      <c r="D43" s="228"/>
      <c r="E43" s="103"/>
      <c r="F43" s="103"/>
      <c r="G43" s="103"/>
      <c r="H43" s="103"/>
      <c r="K43" s="103"/>
      <c r="L43" s="103"/>
      <c r="M43" s="103"/>
      <c r="N43" s="103"/>
      <c r="O43" s="103"/>
      <c r="P43" s="136"/>
      <c r="Q43" s="103"/>
      <c r="R43" s="103"/>
      <c r="S43" s="103"/>
      <c r="T43" s="111"/>
      <c r="U43" s="215"/>
      <c r="V43" s="103"/>
      <c r="W43" s="103"/>
      <c r="X43" s="103"/>
      <c r="Y43" s="103"/>
    </row>
    <row r="44" spans="1:25" x14ac:dyDescent="0.25">
      <c r="C44" s="888"/>
      <c r="D44" s="212"/>
      <c r="E44" s="103"/>
      <c r="F44" s="103"/>
      <c r="G44" s="103"/>
      <c r="H44" s="103"/>
      <c r="K44" s="103"/>
      <c r="L44" s="103"/>
      <c r="M44" s="103"/>
      <c r="N44" s="103"/>
      <c r="O44" s="103"/>
      <c r="P44" s="136"/>
      <c r="Q44" s="103"/>
      <c r="R44" s="103"/>
      <c r="S44" s="103"/>
      <c r="T44" s="111"/>
      <c r="U44" s="103"/>
      <c r="V44" s="103"/>
      <c r="W44" s="103"/>
      <c r="X44" s="103"/>
      <c r="Y44" s="103"/>
    </row>
    <row r="45" spans="1:25" x14ac:dyDescent="0.25">
      <c r="C45" s="888"/>
      <c r="D45" s="212"/>
      <c r="E45" s="103"/>
      <c r="F45" s="103"/>
      <c r="G45" s="103"/>
      <c r="H45" s="103"/>
      <c r="K45" s="103"/>
      <c r="L45" s="103"/>
      <c r="M45" s="103"/>
      <c r="N45" s="103"/>
      <c r="O45" s="103"/>
      <c r="P45" s="136"/>
      <c r="Q45" s="103"/>
      <c r="R45" s="103"/>
      <c r="S45" s="103"/>
      <c r="T45" s="111"/>
      <c r="U45" s="215"/>
      <c r="V45" s="103"/>
      <c r="W45" s="103"/>
      <c r="X45" s="103"/>
      <c r="Y45" s="103"/>
    </row>
    <row r="46" spans="1:25" x14ac:dyDescent="0.25">
      <c r="C46" s="887"/>
      <c r="D46" s="212"/>
      <c r="E46" s="103"/>
      <c r="F46" s="103"/>
      <c r="G46" s="103"/>
      <c r="H46" s="103"/>
      <c r="K46" s="103"/>
      <c r="L46" s="103"/>
      <c r="M46" s="103"/>
      <c r="N46" s="103"/>
      <c r="O46" s="103"/>
      <c r="P46" s="136"/>
      <c r="Q46" s="103"/>
      <c r="R46" s="103"/>
      <c r="S46" s="103"/>
      <c r="T46" s="111"/>
      <c r="U46" s="215"/>
      <c r="V46" s="103"/>
      <c r="W46" s="103"/>
      <c r="X46" s="103"/>
      <c r="Y46" s="103"/>
    </row>
    <row r="47" spans="1:25" x14ac:dyDescent="0.25">
      <c r="C47" s="888"/>
      <c r="D47" s="212"/>
      <c r="E47" s="103"/>
      <c r="F47" s="103"/>
      <c r="G47" s="103"/>
      <c r="H47" s="103"/>
      <c r="K47" s="103"/>
      <c r="L47" s="103"/>
      <c r="M47" s="103"/>
      <c r="N47" s="103"/>
      <c r="O47" s="103"/>
      <c r="P47" s="136"/>
      <c r="Q47" s="103"/>
      <c r="R47" s="103"/>
      <c r="S47" s="103"/>
      <c r="T47" s="111"/>
      <c r="U47" s="215"/>
      <c r="V47" s="103"/>
      <c r="W47" s="103"/>
      <c r="X47" s="103"/>
      <c r="Y47" s="103"/>
    </row>
    <row r="48" spans="1:25" x14ac:dyDescent="0.25">
      <c r="C48" s="888"/>
      <c r="D48" s="212"/>
      <c r="E48" s="103"/>
      <c r="F48" s="103"/>
      <c r="G48" s="103"/>
      <c r="H48" s="103"/>
      <c r="K48" s="103"/>
      <c r="L48" s="103"/>
      <c r="M48" s="103"/>
      <c r="N48" s="103"/>
      <c r="O48" s="103"/>
      <c r="P48" s="136"/>
      <c r="Q48" s="103"/>
      <c r="R48" s="103"/>
      <c r="S48" s="103"/>
      <c r="T48" s="111"/>
      <c r="U48" s="215"/>
      <c r="V48" s="103"/>
      <c r="W48" s="103"/>
      <c r="X48" s="103"/>
      <c r="Y48" s="103"/>
    </row>
    <row r="49" spans="3:25" x14ac:dyDescent="0.25">
      <c r="C49" s="891"/>
      <c r="D49" s="212"/>
      <c r="E49" s="103"/>
      <c r="F49" s="103"/>
      <c r="G49" s="103"/>
      <c r="H49" s="103"/>
      <c r="K49" s="103"/>
      <c r="L49" s="103"/>
      <c r="M49" s="103"/>
      <c r="N49" s="103"/>
      <c r="O49" s="103"/>
      <c r="P49" s="136"/>
      <c r="Q49" s="103"/>
      <c r="R49" s="103"/>
      <c r="S49" s="103"/>
      <c r="T49" s="111"/>
      <c r="U49" s="215"/>
      <c r="V49" s="103"/>
      <c r="W49" s="103"/>
      <c r="X49" s="103"/>
      <c r="Y49" s="103"/>
    </row>
    <row r="50" spans="3:25" x14ac:dyDescent="0.25">
      <c r="C50" s="891"/>
      <c r="D50" s="212"/>
      <c r="E50" s="103"/>
      <c r="F50" s="103"/>
      <c r="G50" s="103"/>
      <c r="H50" s="103"/>
      <c r="K50" s="103"/>
      <c r="L50" s="103"/>
      <c r="M50" s="103"/>
      <c r="N50" s="103"/>
      <c r="O50" s="103"/>
      <c r="P50" s="136"/>
      <c r="Q50" s="103"/>
      <c r="R50" s="103"/>
      <c r="S50" s="103"/>
      <c r="T50" s="111"/>
      <c r="U50" s="215"/>
      <c r="V50" s="103"/>
      <c r="W50" s="103"/>
      <c r="X50" s="103"/>
      <c r="Y50" s="103"/>
    </row>
    <row r="51" spans="3:25" x14ac:dyDescent="0.25">
      <c r="C51" s="892"/>
      <c r="D51" s="211"/>
      <c r="E51" s="103"/>
      <c r="F51" s="103"/>
      <c r="G51" s="103"/>
      <c r="H51" s="103"/>
      <c r="K51" s="103"/>
      <c r="L51" s="103"/>
      <c r="M51" s="103"/>
      <c r="N51" s="103"/>
      <c r="O51" s="103"/>
      <c r="P51" s="136"/>
      <c r="Q51" s="103"/>
      <c r="R51" s="103"/>
      <c r="S51" s="103"/>
      <c r="T51" s="111"/>
      <c r="U51" s="215"/>
      <c r="V51" s="103"/>
      <c r="W51" s="103"/>
      <c r="X51" s="103"/>
      <c r="Y51" s="103"/>
    </row>
    <row r="52" spans="3:25" x14ac:dyDescent="0.25">
      <c r="C52" s="890"/>
      <c r="D52" s="211"/>
      <c r="E52" s="103"/>
      <c r="F52" s="103"/>
      <c r="G52" s="103"/>
      <c r="H52" s="103"/>
      <c r="K52" s="103"/>
      <c r="L52" s="103"/>
      <c r="M52" s="103"/>
      <c r="N52" s="103"/>
      <c r="O52" s="103"/>
      <c r="P52" s="136"/>
      <c r="Q52" s="103"/>
      <c r="R52" s="103"/>
      <c r="S52" s="103"/>
      <c r="T52" s="111"/>
      <c r="U52" s="215"/>
      <c r="V52" s="103"/>
      <c r="W52" s="103"/>
      <c r="X52" s="103"/>
      <c r="Y52" s="103"/>
    </row>
    <row r="53" spans="3:25" x14ac:dyDescent="0.25">
      <c r="C53" s="890"/>
      <c r="D53" s="228"/>
      <c r="E53" s="103"/>
      <c r="F53" s="103"/>
      <c r="G53" s="103"/>
      <c r="H53" s="103"/>
      <c r="K53" s="103"/>
      <c r="L53" s="103"/>
      <c r="M53" s="103"/>
      <c r="N53" s="103"/>
      <c r="O53" s="103"/>
      <c r="P53" s="136"/>
      <c r="Q53" s="103"/>
      <c r="R53" s="103"/>
      <c r="S53" s="103"/>
      <c r="T53" s="111"/>
      <c r="U53" s="215"/>
      <c r="V53" s="103"/>
      <c r="W53" s="103"/>
      <c r="X53" s="103"/>
      <c r="Y53" s="103"/>
    </row>
    <row r="54" spans="3:25" x14ac:dyDescent="0.25">
      <c r="C54" s="890"/>
      <c r="D54" s="212"/>
      <c r="E54" s="103"/>
      <c r="F54" s="103"/>
      <c r="G54" s="103"/>
      <c r="H54" s="103"/>
      <c r="K54" s="103"/>
      <c r="L54" s="103"/>
      <c r="M54" s="103"/>
      <c r="N54" s="103"/>
      <c r="O54" s="103"/>
      <c r="P54" s="136"/>
      <c r="Q54" s="103"/>
      <c r="R54" s="103"/>
      <c r="S54" s="103"/>
      <c r="T54" s="111"/>
      <c r="U54" s="215"/>
      <c r="V54" s="103"/>
      <c r="W54" s="103"/>
      <c r="X54" s="103"/>
      <c r="Y54" s="103"/>
    </row>
    <row r="55" spans="3:25" x14ac:dyDescent="0.25">
      <c r="C55" s="890"/>
      <c r="D55" s="211"/>
      <c r="E55" s="103"/>
      <c r="F55" s="103"/>
      <c r="G55" s="103"/>
      <c r="H55" s="103"/>
      <c r="K55" s="103"/>
      <c r="L55" s="103"/>
      <c r="M55" s="103"/>
      <c r="N55" s="103"/>
      <c r="O55" s="103"/>
      <c r="P55" s="136"/>
      <c r="Q55" s="103"/>
      <c r="R55" s="103"/>
      <c r="S55" s="103"/>
      <c r="T55" s="111"/>
      <c r="U55" s="215"/>
      <c r="V55" s="103"/>
      <c r="W55" s="103"/>
      <c r="X55" s="103"/>
      <c r="Y55" s="103"/>
    </row>
    <row r="56" spans="3:25" ht="30.6" customHeight="1" x14ac:dyDescent="0.25">
      <c r="C56" s="890"/>
      <c r="D56" s="212"/>
      <c r="E56" s="103"/>
      <c r="F56" s="103"/>
      <c r="G56" s="103"/>
      <c r="H56" s="103"/>
      <c r="K56" s="103"/>
      <c r="L56" s="103"/>
      <c r="M56" s="103"/>
      <c r="N56" s="103"/>
      <c r="O56" s="103"/>
      <c r="P56" s="136"/>
      <c r="Q56" s="103"/>
      <c r="R56" s="103"/>
      <c r="S56" s="103"/>
      <c r="T56" s="111"/>
      <c r="U56" s="215"/>
      <c r="V56" s="103"/>
      <c r="W56" s="103"/>
      <c r="X56" s="103"/>
      <c r="Y56" s="103"/>
    </row>
    <row r="57" spans="3:25" ht="23.45" customHeight="1" x14ac:dyDescent="0.25">
      <c r="C57" s="890"/>
      <c r="D57" s="211"/>
      <c r="E57" s="103"/>
      <c r="F57" s="103"/>
      <c r="G57" s="103"/>
      <c r="H57" s="103"/>
      <c r="K57" s="103"/>
      <c r="L57" s="103"/>
      <c r="M57" s="103"/>
      <c r="N57" s="103"/>
      <c r="O57" s="103"/>
      <c r="P57" s="136"/>
      <c r="Q57" s="103"/>
      <c r="R57" s="103"/>
      <c r="S57" s="103"/>
      <c r="T57" s="111"/>
      <c r="U57" s="215"/>
      <c r="V57" s="103"/>
      <c r="W57" s="103"/>
      <c r="X57" s="103"/>
      <c r="Y57" s="103"/>
    </row>
    <row r="58" spans="3:25" x14ac:dyDescent="0.25">
      <c r="C58" s="893"/>
      <c r="D58" s="212"/>
      <c r="E58" s="103"/>
      <c r="F58" s="103"/>
      <c r="G58" s="103"/>
      <c r="H58" s="103"/>
      <c r="K58" s="103"/>
      <c r="L58" s="103"/>
      <c r="M58" s="103"/>
      <c r="N58" s="103"/>
      <c r="O58" s="103"/>
      <c r="P58" s="136"/>
      <c r="Q58" s="103"/>
      <c r="R58" s="103"/>
      <c r="S58" s="103"/>
      <c r="T58" s="111"/>
      <c r="U58" s="215"/>
      <c r="V58" s="103"/>
      <c r="W58" s="103"/>
      <c r="X58" s="103"/>
      <c r="Y58" s="103"/>
    </row>
    <row r="59" spans="3:25" ht="36.6" customHeight="1" x14ac:dyDescent="0.25">
      <c r="C59" s="893"/>
      <c r="D59" s="212"/>
      <c r="E59" s="103"/>
      <c r="F59" s="103"/>
      <c r="G59" s="103"/>
      <c r="H59" s="103"/>
      <c r="K59" s="215"/>
      <c r="L59" s="215"/>
      <c r="M59" s="215"/>
      <c r="N59" s="215"/>
      <c r="O59" s="215"/>
      <c r="P59" s="136"/>
      <c r="Q59" s="103"/>
      <c r="R59" s="103"/>
      <c r="S59" s="103"/>
      <c r="T59" s="111"/>
      <c r="U59" s="215"/>
      <c r="V59" s="215"/>
      <c r="W59" s="215"/>
      <c r="X59" s="215"/>
      <c r="Y59" s="215"/>
    </row>
    <row r="60" spans="3:25" x14ac:dyDescent="0.25">
      <c r="C60" s="890"/>
      <c r="D60" s="212"/>
      <c r="E60" s="103"/>
      <c r="F60" s="103"/>
      <c r="G60" s="103"/>
      <c r="H60" s="103"/>
      <c r="Q60" s="894"/>
      <c r="R60" s="894"/>
      <c r="S60" s="229"/>
      <c r="T60" s="895"/>
      <c r="U60" s="218"/>
    </row>
    <row r="61" spans="3:25" x14ac:dyDescent="0.25">
      <c r="C61" s="890"/>
      <c r="D61" s="214"/>
      <c r="E61" s="103"/>
      <c r="F61" s="103"/>
      <c r="G61" s="103"/>
      <c r="H61" s="103"/>
      <c r="K61" s="218"/>
      <c r="L61" s="218"/>
      <c r="M61" s="218"/>
      <c r="N61" s="218"/>
      <c r="O61" s="215"/>
      <c r="Q61" s="894"/>
      <c r="R61" s="894"/>
      <c r="S61" s="229"/>
      <c r="T61" s="895"/>
      <c r="U61" s="218"/>
      <c r="V61" s="218"/>
      <c r="W61" s="218"/>
      <c r="X61" s="218"/>
      <c r="Y61" s="218"/>
    </row>
    <row r="62" spans="3:25" x14ac:dyDescent="0.25">
      <c r="C62" s="210"/>
      <c r="D62" s="214"/>
      <c r="E62" s="215"/>
      <c r="F62" s="215"/>
      <c r="G62" s="215"/>
      <c r="H62" s="215"/>
      <c r="K62" s="52"/>
      <c r="L62" s="52"/>
      <c r="M62" s="52"/>
    </row>
    <row r="63" spans="3:25" ht="13.5" customHeight="1" x14ac:dyDescent="0.25">
      <c r="C63" s="883"/>
      <c r="D63" s="884"/>
      <c r="E63" s="119"/>
      <c r="F63" s="119"/>
      <c r="G63" s="119"/>
      <c r="H63" s="119"/>
      <c r="J63" s="885"/>
    </row>
    <row r="64" spans="3:25" ht="0.6" customHeight="1" x14ac:dyDescent="0.25">
      <c r="C64" s="883"/>
      <c r="D64" s="884"/>
      <c r="E64" s="222"/>
      <c r="F64" s="222"/>
      <c r="G64" s="222"/>
      <c r="H64" s="222"/>
      <c r="J64" s="885"/>
    </row>
    <row r="65" spans="3:10" ht="14.45" customHeight="1" x14ac:dyDescent="0.25">
      <c r="C65" s="188"/>
      <c r="D65" s="170"/>
      <c r="E65" s="224"/>
      <c r="F65" s="224"/>
      <c r="G65" s="224"/>
      <c r="H65" s="224"/>
      <c r="J65" s="885"/>
    </row>
    <row r="66" spans="3:10" x14ac:dyDescent="0.25">
      <c r="C66" s="188"/>
      <c r="D66" s="225"/>
      <c r="E66" s="226"/>
      <c r="F66" s="226"/>
      <c r="G66" s="103"/>
      <c r="H66" s="226"/>
      <c r="J66" s="83"/>
    </row>
    <row r="67" spans="3:10" x14ac:dyDescent="0.25">
      <c r="C67" s="890"/>
      <c r="D67" s="212"/>
      <c r="E67" s="103"/>
      <c r="F67" s="103"/>
      <c r="G67" s="103"/>
      <c r="H67" s="103"/>
      <c r="J67" s="83"/>
    </row>
    <row r="68" spans="3:10" x14ac:dyDescent="0.25">
      <c r="C68" s="890"/>
      <c r="D68" s="212"/>
      <c r="E68" s="103"/>
      <c r="F68" s="103"/>
      <c r="G68" s="103"/>
      <c r="H68" s="103"/>
    </row>
    <row r="69" spans="3:10" x14ac:dyDescent="0.25">
      <c r="C69" s="890"/>
      <c r="D69" s="228"/>
      <c r="E69" s="103"/>
      <c r="F69" s="103"/>
      <c r="G69" s="103"/>
      <c r="H69" s="103"/>
    </row>
    <row r="70" spans="3:10" x14ac:dyDescent="0.25">
      <c r="C70" s="890"/>
      <c r="D70" s="212"/>
      <c r="E70" s="103"/>
      <c r="F70" s="103"/>
      <c r="G70" s="103"/>
      <c r="H70" s="103"/>
    </row>
    <row r="71" spans="3:10" x14ac:dyDescent="0.25">
      <c r="C71" s="890"/>
      <c r="D71" s="212"/>
      <c r="E71" s="103"/>
      <c r="F71" s="103"/>
      <c r="G71" s="103"/>
      <c r="H71" s="103"/>
    </row>
    <row r="72" spans="3:10" x14ac:dyDescent="0.25">
      <c r="C72" s="890"/>
      <c r="D72" s="212"/>
      <c r="E72" s="103"/>
      <c r="F72" s="103"/>
      <c r="G72" s="103"/>
      <c r="H72" s="103"/>
    </row>
    <row r="73" spans="3:10" x14ac:dyDescent="0.25">
      <c r="C73" s="890"/>
      <c r="D73" s="212"/>
      <c r="E73" s="103"/>
      <c r="F73" s="103"/>
      <c r="G73" s="103"/>
      <c r="H73" s="103"/>
    </row>
    <row r="74" spans="3:10" x14ac:dyDescent="0.25">
      <c r="C74" s="890"/>
      <c r="D74" s="212"/>
      <c r="E74" s="103"/>
      <c r="F74" s="103"/>
      <c r="G74" s="103"/>
      <c r="H74" s="103"/>
    </row>
    <row r="75" spans="3:10" x14ac:dyDescent="0.25">
      <c r="C75" s="893"/>
      <c r="D75" s="212"/>
      <c r="E75" s="103"/>
      <c r="F75" s="103"/>
      <c r="G75" s="103"/>
      <c r="H75" s="103"/>
    </row>
    <row r="76" spans="3:10" x14ac:dyDescent="0.25">
      <c r="C76" s="893"/>
      <c r="D76" s="212"/>
      <c r="E76" s="103"/>
      <c r="F76" s="103"/>
      <c r="G76" s="103"/>
      <c r="H76" s="103"/>
    </row>
    <row r="77" spans="3:10" x14ac:dyDescent="0.25">
      <c r="C77" s="893"/>
      <c r="D77" s="211"/>
      <c r="E77" s="103"/>
      <c r="F77" s="103"/>
      <c r="G77" s="103"/>
      <c r="H77" s="103"/>
    </row>
    <row r="78" spans="3:10" x14ac:dyDescent="0.25">
      <c r="C78" s="890"/>
      <c r="D78" s="211"/>
      <c r="E78" s="103"/>
      <c r="F78" s="103"/>
      <c r="G78" s="103"/>
      <c r="H78" s="103"/>
    </row>
    <row r="79" spans="3:10" x14ac:dyDescent="0.25">
      <c r="C79" s="890"/>
      <c r="D79" s="228"/>
      <c r="E79" s="103"/>
      <c r="F79" s="103"/>
      <c r="G79" s="103"/>
      <c r="H79" s="103"/>
    </row>
    <row r="80" spans="3:10" x14ac:dyDescent="0.25">
      <c r="C80" s="890"/>
      <c r="D80" s="212"/>
      <c r="E80" s="103"/>
      <c r="F80" s="103"/>
      <c r="G80" s="103"/>
      <c r="H80" s="103"/>
    </row>
    <row r="81" spans="3:8" x14ac:dyDescent="0.25">
      <c r="C81" s="890"/>
      <c r="D81" s="211"/>
      <c r="E81" s="103"/>
      <c r="F81" s="103"/>
      <c r="G81" s="103"/>
      <c r="H81" s="103"/>
    </row>
    <row r="82" spans="3:8" x14ac:dyDescent="0.25">
      <c r="C82" s="890"/>
      <c r="D82" s="212"/>
      <c r="E82" s="103"/>
      <c r="F82" s="103"/>
      <c r="G82" s="103"/>
      <c r="H82" s="103"/>
    </row>
    <row r="83" spans="3:8" x14ac:dyDescent="0.25">
      <c r="C83" s="890"/>
      <c r="D83" s="211"/>
      <c r="E83" s="103"/>
      <c r="F83" s="103"/>
      <c r="G83" s="103"/>
      <c r="H83" s="103"/>
    </row>
    <row r="84" spans="3:8" ht="21.95" customHeight="1" x14ac:dyDescent="0.25">
      <c r="C84" s="901"/>
      <c r="D84" s="212"/>
      <c r="E84" s="103"/>
      <c r="F84" s="103"/>
      <c r="G84" s="103"/>
      <c r="H84" s="103"/>
    </row>
    <row r="85" spans="3:8" ht="22.5" customHeight="1" x14ac:dyDescent="0.25">
      <c r="C85" s="891"/>
      <c r="D85" s="212"/>
      <c r="E85" s="103"/>
      <c r="F85" s="103"/>
      <c r="G85" s="103"/>
      <c r="H85" s="103"/>
    </row>
    <row r="86" spans="3:8" ht="28.5" customHeight="1" x14ac:dyDescent="0.25">
      <c r="C86" s="902"/>
      <c r="D86" s="212"/>
      <c r="E86" s="103"/>
      <c r="F86" s="103"/>
      <c r="G86" s="103"/>
      <c r="H86" s="103"/>
    </row>
    <row r="87" spans="3:8" ht="27.6" customHeight="1" thickBot="1" x14ac:dyDescent="0.3">
      <c r="C87" s="903"/>
      <c r="D87" s="214"/>
      <c r="E87" s="103"/>
      <c r="F87" s="103"/>
      <c r="G87" s="103"/>
      <c r="H87" s="103"/>
    </row>
    <row r="88" spans="3:8" x14ac:dyDescent="0.25">
      <c r="C88" s="210"/>
      <c r="D88" s="214"/>
      <c r="E88" s="215"/>
      <c r="F88" s="215"/>
      <c r="G88" s="215"/>
      <c r="H88" s="215"/>
    </row>
  </sheetData>
  <sheetProtection algorithmName="SHA-512" hashValue="tHIM2m03Tq8guRpzjGZSDE8lIfDCN9KdZgZfngFccBea4R4LML1qnMgjGBIUJCXbELFTRW2KHQtJLFP8H6wuHQ==" saltValue="9OPOeBUc6MgHmo6qx2HPXA==" spinCount="100000" sheet="1" selectLockedCells="1"/>
  <mergeCells count="38">
    <mergeCell ref="C84:C85"/>
    <mergeCell ref="C86:C87"/>
    <mergeCell ref="C2:G2"/>
    <mergeCell ref="C72:C74"/>
    <mergeCell ref="C75:C77"/>
    <mergeCell ref="C78:C83"/>
    <mergeCell ref="C63:C64"/>
    <mergeCell ref="D63:D64"/>
    <mergeCell ref="C4:E4"/>
    <mergeCell ref="C5:H5"/>
    <mergeCell ref="C19:C21"/>
    <mergeCell ref="C22:C27"/>
    <mergeCell ref="C11:C18"/>
    <mergeCell ref="R60:R61"/>
    <mergeCell ref="T60:T61"/>
    <mergeCell ref="Q60:Q61"/>
    <mergeCell ref="C28:C31"/>
    <mergeCell ref="C7:C8"/>
    <mergeCell ref="D7:D8"/>
    <mergeCell ref="G7:H7"/>
    <mergeCell ref="J63:J65"/>
    <mergeCell ref="C67:C71"/>
    <mergeCell ref="C46:C48"/>
    <mergeCell ref="C49:C51"/>
    <mergeCell ref="C52:C57"/>
    <mergeCell ref="C58:C59"/>
    <mergeCell ref="C60:C61"/>
    <mergeCell ref="A41:A42"/>
    <mergeCell ref="C41:C45"/>
    <mergeCell ref="Q34:T34"/>
    <mergeCell ref="C34:H34"/>
    <mergeCell ref="J34:O34"/>
    <mergeCell ref="A7:A8"/>
    <mergeCell ref="A10:A11"/>
    <mergeCell ref="V34:Y34"/>
    <mergeCell ref="C37:C38"/>
    <mergeCell ref="D37:D38"/>
    <mergeCell ref="J37:J39"/>
  </mergeCells>
  <conditionalFormatting sqref="D10:D27">
    <cfRule type="cellIs" dxfId="224" priority="9" operator="equal">
      <formula>0</formula>
    </cfRule>
  </conditionalFormatting>
  <conditionalFormatting sqref="E10:E27">
    <cfRule type="containsBlanks" dxfId="223" priority="31">
      <formula>LEN(TRIM(E10))=0</formula>
    </cfRule>
  </conditionalFormatting>
  <conditionalFormatting sqref="F10:F27">
    <cfRule type="cellIs" dxfId="222" priority="3" operator="equal">
      <formula>"N/A"</formula>
    </cfRule>
  </conditionalFormatting>
  <conditionalFormatting sqref="G10:H27">
    <cfRule type="cellIs" dxfId="221" priority="14" operator="equal">
      <formula>"N/A"</formula>
    </cfRule>
  </conditionalFormatting>
  <conditionalFormatting sqref="H10:H27">
    <cfRule type="cellIs" dxfId="220" priority="16" operator="equal">
      <formula>"Bajo"</formula>
    </cfRule>
    <cfRule type="cellIs" dxfId="219" priority="17" operator="equal">
      <formula>"Medio"</formula>
    </cfRule>
    <cfRule type="cellIs" dxfId="218" priority="24" operator="equal">
      <formula>"Alto"</formula>
    </cfRule>
  </conditionalFormatting>
  <conditionalFormatting sqref="K25:K31">
    <cfRule type="cellIs" dxfId="217" priority="19" operator="equal">
      <formula>"Bajo"</formula>
    </cfRule>
    <cfRule type="cellIs" dxfId="216" priority="20" operator="equal">
      <formula>"Medio"</formula>
    </cfRule>
    <cfRule type="cellIs" dxfId="215" priority="21" operator="equal">
      <formula>"Alto"</formula>
    </cfRule>
  </conditionalFormatting>
  <conditionalFormatting sqref="W38:W40">
    <cfRule type="cellIs" dxfId="214" priority="28" operator="equal">
      <formula>"Bajo"</formula>
    </cfRule>
    <cfRule type="cellIs" dxfId="213" priority="29" operator="equal">
      <formula>"Medio"</formula>
    </cfRule>
    <cfRule type="cellIs" dxfId="212" priority="30" operator="equal">
      <formula>"Alto"</formula>
    </cfRule>
  </conditionalFormatting>
  <conditionalFormatting sqref="Y38:Y40">
    <cfRule type="cellIs" dxfId="211" priority="25" operator="equal">
      <formula>"Bajo"</formula>
    </cfRule>
    <cfRule type="cellIs" dxfId="210" priority="26" operator="equal">
      <formula>"Medio"</formula>
    </cfRule>
    <cfRule type="cellIs" dxfId="209" priority="27" operator="equal">
      <formula>"Alto"</formula>
    </cfRule>
  </conditionalFormatting>
  <pageMargins left="0.7" right="0.7" top="0.75" bottom="0.75" header="0.3" footer="0.3"/>
  <headerFooter>
    <oddHeader>&amp;C&amp;"Calibri"&amp;10&amp;K808080 Corporate Use&amp;1#_x000D_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433D-67C5-47C9-A35E-9A6D34204376}">
  <sheetPr codeName="Sheet5">
    <tabColor rgb="FF00B0F0"/>
  </sheetPr>
  <dimension ref="A2:AJ75"/>
  <sheetViews>
    <sheetView zoomScale="70" zoomScaleNormal="70" workbookViewId="0">
      <selection activeCell="AD35" sqref="AD35"/>
    </sheetView>
  </sheetViews>
  <sheetFormatPr baseColWidth="10" defaultColWidth="9.140625" defaultRowHeight="15" x14ac:dyDescent="0.25"/>
  <cols>
    <col min="1" max="1" width="41.5703125" style="29" customWidth="1"/>
    <col min="2" max="2" width="3.85546875" style="188" customWidth="1"/>
    <col min="3" max="3" width="5.85546875" style="29" customWidth="1"/>
    <col min="4" max="4" width="64.85546875" style="29" customWidth="1"/>
    <col min="5" max="6" width="23.28515625" style="29" customWidth="1"/>
    <col min="7" max="7" width="22.42578125" style="29" customWidth="1"/>
    <col min="8" max="8" width="20.5703125" style="29" customWidth="1"/>
    <col min="9" max="9" width="26.5703125" style="29" customWidth="1"/>
    <col min="10" max="10" width="26.7109375" style="29" customWidth="1"/>
    <col min="11" max="11" width="23.7109375" style="29" customWidth="1"/>
    <col min="12" max="12" width="21.5703125" style="29" customWidth="1"/>
    <col min="13" max="15" width="16.140625" style="29" customWidth="1"/>
    <col min="16" max="16" width="22.5703125" style="29" customWidth="1"/>
    <col min="17" max="17" width="23.7109375" style="29" customWidth="1"/>
    <col min="18" max="18" width="16.140625" style="29" customWidth="1"/>
    <col min="19" max="19" width="20.42578125" style="29" customWidth="1"/>
    <col min="20" max="21" width="16.140625" style="29" customWidth="1"/>
    <col min="22" max="22" width="24.42578125" style="29" customWidth="1"/>
    <col min="23" max="23" width="1.85546875" style="29" customWidth="1"/>
    <col min="24" max="24" width="32.42578125" style="29" customWidth="1"/>
    <col min="25" max="25" width="10.85546875" style="29" customWidth="1"/>
    <col min="26" max="26" width="42.42578125" style="29" customWidth="1"/>
    <col min="27" max="16384" width="9.140625" style="29"/>
  </cols>
  <sheetData>
    <row r="2" spans="1:35" ht="32.25" customHeight="1" x14ac:dyDescent="0.3">
      <c r="D2" s="91" t="s">
        <v>83</v>
      </c>
      <c r="E2" s="91"/>
      <c r="F2" s="91"/>
      <c r="G2" s="91"/>
      <c r="X2" s="6"/>
      <c r="Y2" s="6"/>
      <c r="Z2" s="6"/>
      <c r="AA2" s="6"/>
      <c r="AB2" s="6"/>
    </row>
    <row r="3" spans="1:35" ht="41.45" customHeight="1" thickBot="1" x14ac:dyDescent="0.5">
      <c r="D3" s="238" t="s">
        <v>133</v>
      </c>
      <c r="E3" s="238"/>
      <c r="F3" s="238"/>
      <c r="G3" s="238"/>
      <c r="H3" s="238"/>
      <c r="I3" s="201"/>
      <c r="J3" s="201"/>
      <c r="K3" s="201"/>
      <c r="L3" s="201"/>
      <c r="M3" s="201"/>
      <c r="N3" s="201"/>
      <c r="O3" s="201"/>
      <c r="P3" s="201"/>
      <c r="Q3" s="201"/>
      <c r="R3" s="201"/>
      <c r="S3" s="201"/>
      <c r="T3" s="201"/>
      <c r="U3" s="201"/>
      <c r="V3" s="201"/>
      <c r="X3" s="6"/>
      <c r="Y3" s="6"/>
      <c r="Z3" s="6"/>
      <c r="AA3" s="6"/>
      <c r="AB3" s="6"/>
    </row>
    <row r="4" spans="1:35" ht="24" customHeight="1" thickTop="1" x14ac:dyDescent="0.45">
      <c r="B4" s="36"/>
      <c r="D4" s="73"/>
      <c r="E4" s="35"/>
      <c r="F4" s="35"/>
      <c r="G4" s="35"/>
      <c r="H4" s="35"/>
      <c r="X4" s="6"/>
      <c r="Y4" s="6"/>
      <c r="Z4" s="6"/>
      <c r="AA4" s="6"/>
      <c r="AB4" s="6"/>
    </row>
    <row r="5" spans="1:35" ht="17.45" customHeight="1" x14ac:dyDescent="0.45">
      <c r="A5" s="36"/>
      <c r="B5" s="96"/>
      <c r="C5" s="37"/>
      <c r="D5" s="239"/>
      <c r="E5" s="35"/>
      <c r="F5" s="35"/>
      <c r="G5" s="35"/>
      <c r="H5" s="35"/>
      <c r="Q5" s="916" t="s">
        <v>134</v>
      </c>
      <c r="R5" s="916"/>
      <c r="S5" s="916"/>
      <c r="T5" s="916"/>
      <c r="U5" s="916"/>
      <c r="V5" s="916"/>
      <c r="X5" s="6"/>
      <c r="Y5" s="6"/>
      <c r="Z5" s="6"/>
      <c r="AA5" s="6"/>
      <c r="AB5" s="6"/>
    </row>
    <row r="6" spans="1:35" ht="19.5" customHeight="1" x14ac:dyDescent="0.45">
      <c r="A6" s="240"/>
      <c r="B6" s="96"/>
      <c r="C6" s="37"/>
      <c r="D6" s="286" t="s">
        <v>135</v>
      </c>
      <c r="E6" s="287"/>
      <c r="F6" s="287"/>
      <c r="G6" s="287"/>
      <c r="H6" s="287"/>
      <c r="I6" s="6"/>
      <c r="J6" s="6"/>
      <c r="K6" s="6"/>
      <c r="L6" s="6"/>
      <c r="M6" s="6"/>
      <c r="N6" s="6"/>
      <c r="O6" s="6"/>
      <c r="P6" s="6"/>
      <c r="Q6" s="917" t="str">
        <f>'Water_Soil-Step 2'!G5</f>
        <v>Vivienda/oficina/tienda de tamaño pequeño</v>
      </c>
      <c r="R6" s="917"/>
      <c r="S6" s="917"/>
      <c r="T6" s="917"/>
      <c r="U6" s="917"/>
      <c r="V6" s="917"/>
      <c r="X6" s="6"/>
      <c r="Y6" s="6"/>
      <c r="Z6" s="6"/>
      <c r="AA6" s="6"/>
      <c r="AB6" s="6"/>
    </row>
    <row r="7" spans="1:35" ht="6.6" customHeight="1" x14ac:dyDescent="0.45">
      <c r="A7" s="36"/>
      <c r="B7" s="96"/>
      <c r="C7" s="37"/>
      <c r="D7" s="286"/>
      <c r="E7" s="287"/>
      <c r="F7" s="287"/>
      <c r="G7" s="287"/>
      <c r="H7" s="287"/>
      <c r="I7" s="6"/>
      <c r="J7" s="6"/>
      <c r="K7" s="6"/>
      <c r="L7" s="6"/>
      <c r="M7" s="6"/>
      <c r="N7" s="6"/>
      <c r="O7" s="6"/>
      <c r="P7" s="6"/>
      <c r="Q7" s="6"/>
      <c r="R7" s="918"/>
      <c r="S7" s="918"/>
      <c r="T7" s="918"/>
      <c r="U7" s="918"/>
      <c r="V7" s="918"/>
      <c r="X7" s="6"/>
      <c r="Y7" s="6"/>
      <c r="Z7" s="6"/>
      <c r="AA7" s="6"/>
      <c r="AB7" s="6"/>
    </row>
    <row r="8" spans="1:35" ht="27.75" customHeight="1" x14ac:dyDescent="0.25">
      <c r="A8" s="876"/>
      <c r="B8" s="96"/>
      <c r="D8" s="409"/>
      <c r="E8" s="560"/>
      <c r="F8" s="911" t="s">
        <v>114</v>
      </c>
      <c r="G8" s="912"/>
      <c r="H8" s="912"/>
      <c r="I8" s="912"/>
      <c r="J8" s="912"/>
      <c r="K8" s="912"/>
      <c r="L8" s="912"/>
      <c r="M8" s="913"/>
      <c r="N8" s="909" t="s">
        <v>117</v>
      </c>
      <c r="O8" s="910"/>
      <c r="P8" s="923"/>
      <c r="Q8" s="909" t="s">
        <v>118</v>
      </c>
      <c r="R8" s="910"/>
      <c r="S8" s="910"/>
      <c r="T8" s="910"/>
      <c r="U8" s="910"/>
      <c r="V8" s="910"/>
      <c r="W8" s="78"/>
      <c r="X8" s="6"/>
      <c r="Y8" s="6"/>
      <c r="Z8" s="6"/>
      <c r="AA8" s="6"/>
      <c r="AB8" s="6"/>
    </row>
    <row r="9" spans="1:35" ht="64.5" customHeight="1" thickBot="1" x14ac:dyDescent="0.3">
      <c r="A9" s="876"/>
      <c r="B9" s="241"/>
      <c r="D9" s="410" t="s">
        <v>136</v>
      </c>
      <c r="E9" s="288" t="str" cm="1">
        <f t="array" ref="E9:V9">TRANSPOSE('Water_Soil-Step 3'!D10:D27)</f>
        <v>TODOS LOS COMPONENTES - Evaluación simplificada</v>
      </c>
      <c r="F9" s="288">
        <v>0</v>
      </c>
      <c r="G9" s="288">
        <v>0</v>
      </c>
      <c r="H9" s="288">
        <v>0</v>
      </c>
      <c r="I9" s="288">
        <v>0</v>
      </c>
      <c r="J9" s="288">
        <v>0</v>
      </c>
      <c r="K9" s="288">
        <v>0</v>
      </c>
      <c r="L9" s="288">
        <v>0</v>
      </c>
      <c r="M9" s="288">
        <v>0</v>
      </c>
      <c r="N9" s="288">
        <v>0</v>
      </c>
      <c r="O9" s="288">
        <v>0</v>
      </c>
      <c r="P9" s="288">
        <v>0</v>
      </c>
      <c r="Q9" s="288">
        <v>0</v>
      </c>
      <c r="R9" s="288">
        <v>0</v>
      </c>
      <c r="S9" s="288">
        <v>0</v>
      </c>
      <c r="T9" s="288">
        <v>0</v>
      </c>
      <c r="U9" s="288">
        <v>0</v>
      </c>
      <c r="V9" s="288">
        <v>0</v>
      </c>
      <c r="W9" s="78"/>
      <c r="X9" s="6"/>
      <c r="Y9" s="6"/>
      <c r="Z9" s="6"/>
      <c r="AA9" s="6"/>
      <c r="AB9" s="6"/>
    </row>
    <row r="10" spans="1:35" ht="48.6" customHeight="1" thickBot="1" x14ac:dyDescent="0.3">
      <c r="A10" s="876"/>
      <c r="B10" s="242"/>
      <c r="C10" s="243" t="s">
        <v>137</v>
      </c>
      <c r="D10" s="289" t="s">
        <v>138</v>
      </c>
      <c r="E10" s="561" t="e" cm="1">
        <f t="array" ref="E10:V10">TRANSPOSE('Water_Soil-Step 3'!H10:H27)</f>
        <v>#DIV/0!</v>
      </c>
      <c r="F10" s="290" t="str">
        <v>N/A</v>
      </c>
      <c r="G10" s="290" t="str">
        <v>N/A</v>
      </c>
      <c r="H10" s="290" t="str">
        <v>N/A</v>
      </c>
      <c r="I10" s="290" t="str">
        <v>N/A</v>
      </c>
      <c r="J10" s="290" t="str">
        <v>N/A</v>
      </c>
      <c r="K10" s="291" t="str">
        <v>N/A</v>
      </c>
      <c r="L10" s="291" t="str">
        <v>N/A</v>
      </c>
      <c r="M10" s="291" t="str">
        <v>N/A</v>
      </c>
      <c r="N10" s="291" t="str">
        <v>N/A</v>
      </c>
      <c r="O10" s="291" t="str">
        <v>N/A</v>
      </c>
      <c r="P10" s="291" t="str">
        <v>N/A</v>
      </c>
      <c r="Q10" s="291" t="str">
        <v>N/A</v>
      </c>
      <c r="R10" s="291" t="str">
        <v>N/A</v>
      </c>
      <c r="S10" s="291" t="str">
        <v>N/A</v>
      </c>
      <c r="T10" s="291" t="str">
        <v>N/A</v>
      </c>
      <c r="U10" s="291" t="str">
        <v>N/A</v>
      </c>
      <c r="V10" s="291" t="str">
        <v>N/A</v>
      </c>
      <c r="W10" s="78"/>
      <c r="X10" s="19" t="s">
        <v>139</v>
      </c>
      <c r="Y10" s="19"/>
      <c r="Z10" s="19"/>
      <c r="AA10" s="19"/>
      <c r="AB10" s="19"/>
    </row>
    <row r="11" spans="1:35" ht="34.5" customHeight="1" x14ac:dyDescent="0.25">
      <c r="A11" s="876"/>
      <c r="B11" s="245"/>
      <c r="C11" s="74" t="s">
        <v>140</v>
      </c>
      <c r="D11" s="289" t="s">
        <v>141</v>
      </c>
      <c r="E11" s="783"/>
      <c r="F11" s="783"/>
      <c r="G11" s="783"/>
      <c r="H11" s="783"/>
      <c r="I11" s="783"/>
      <c r="J11" s="783"/>
      <c r="K11" s="783"/>
      <c r="L11" s="783"/>
      <c r="M11" s="783"/>
      <c r="N11" s="783"/>
      <c r="O11" s="783"/>
      <c r="P11" s="783"/>
      <c r="Q11" s="783"/>
      <c r="R11" s="783"/>
      <c r="S11" s="783"/>
      <c r="T11" s="783"/>
      <c r="U11" s="783"/>
      <c r="V11" s="783"/>
      <c r="X11" s="19"/>
      <c r="Y11" s="19"/>
      <c r="Z11" s="19"/>
      <c r="AA11" s="19"/>
      <c r="AB11" s="19"/>
    </row>
    <row r="12" spans="1:35" ht="23.45" customHeight="1" x14ac:dyDescent="0.25">
      <c r="A12" s="932"/>
      <c r="C12" s="74"/>
      <c r="D12" s="413" t="s">
        <v>142</v>
      </c>
      <c r="E12" s="784"/>
      <c r="F12" s="784"/>
      <c r="G12" s="784"/>
      <c r="H12" s="784"/>
      <c r="I12" s="784"/>
      <c r="J12" s="784"/>
      <c r="K12" s="784"/>
      <c r="L12" s="784"/>
      <c r="M12" s="784"/>
      <c r="N12" s="784"/>
      <c r="O12" s="784"/>
      <c r="P12" s="784"/>
      <c r="Q12" s="784"/>
      <c r="R12" s="784"/>
      <c r="S12" s="784"/>
      <c r="T12" s="784"/>
      <c r="U12" s="784"/>
      <c r="V12" s="784"/>
      <c r="X12" s="19"/>
      <c r="Y12" s="19"/>
      <c r="Z12" s="19"/>
      <c r="AA12" s="19"/>
      <c r="AB12" s="19"/>
    </row>
    <row r="13" spans="1:35" ht="36.950000000000003" customHeight="1" x14ac:dyDescent="0.25">
      <c r="A13" s="863"/>
      <c r="B13" s="248"/>
      <c r="D13" s="778"/>
      <c r="E13" s="732"/>
      <c r="F13" s="732"/>
      <c r="G13" s="732"/>
      <c r="H13" s="732"/>
      <c r="I13" s="732"/>
      <c r="J13" s="732"/>
      <c r="K13" s="732"/>
      <c r="L13" s="251"/>
      <c r="M13" s="252"/>
      <c r="N13" s="732"/>
      <c r="O13" s="732"/>
      <c r="P13" s="732"/>
      <c r="Q13" s="732"/>
      <c r="R13" s="732"/>
      <c r="S13" s="732"/>
      <c r="T13" s="732"/>
      <c r="U13" s="732"/>
      <c r="V13" s="732"/>
      <c r="X13" s="19"/>
      <c r="Y13" s="19"/>
      <c r="Z13" s="19"/>
      <c r="AA13" s="19"/>
      <c r="AB13" s="19"/>
    </row>
    <row r="14" spans="1:35" ht="28.5" customHeight="1" x14ac:dyDescent="0.25">
      <c r="A14" s="863"/>
      <c r="B14" s="242"/>
      <c r="D14" s="778"/>
      <c r="E14" s="732"/>
      <c r="F14" s="732"/>
      <c r="G14" s="732"/>
      <c r="H14" s="732"/>
      <c r="I14" s="732"/>
      <c r="J14" s="732"/>
      <c r="K14" s="732"/>
      <c r="L14" s="253"/>
      <c r="M14" s="254"/>
      <c r="N14" s="732"/>
      <c r="O14" s="732"/>
      <c r="P14" s="732"/>
      <c r="Q14" s="732"/>
      <c r="R14" s="732"/>
      <c r="S14" s="732"/>
      <c r="T14" s="732"/>
      <c r="U14" s="732"/>
      <c r="V14" s="732"/>
      <c r="X14" s="734"/>
      <c r="Y14" s="734"/>
      <c r="Z14" s="734"/>
      <c r="AA14" s="734"/>
      <c r="AB14" s="734"/>
      <c r="AC14" s="736"/>
    </row>
    <row r="15" spans="1:35" ht="26.45" customHeight="1" x14ac:dyDescent="0.25">
      <c r="A15" s="863"/>
      <c r="B15" s="255"/>
      <c r="D15" s="779"/>
      <c r="E15" s="732"/>
      <c r="F15" s="732"/>
      <c r="G15" s="732"/>
      <c r="H15" s="732"/>
      <c r="I15" s="732"/>
      <c r="J15" s="732"/>
      <c r="K15" s="732"/>
      <c r="L15" s="253"/>
      <c r="M15" s="253"/>
      <c r="N15" s="732"/>
      <c r="O15" s="732"/>
      <c r="P15" s="732"/>
      <c r="Q15" s="732"/>
      <c r="R15" s="732"/>
      <c r="S15" s="732"/>
      <c r="T15" s="732"/>
      <c r="U15" s="732"/>
      <c r="V15" s="732"/>
      <c r="X15" s="792"/>
      <c r="Y15" s="792"/>
      <c r="Z15" s="792"/>
      <c r="AA15" s="792"/>
      <c r="AB15" s="792"/>
      <c r="AC15" s="736"/>
    </row>
    <row r="16" spans="1:35" ht="24.6" customHeight="1" x14ac:dyDescent="0.25">
      <c r="A16" s="863"/>
      <c r="B16" s="255"/>
      <c r="D16" s="780"/>
      <c r="E16" s="733"/>
      <c r="F16" s="733"/>
      <c r="G16" s="733"/>
      <c r="H16" s="733"/>
      <c r="I16" s="733"/>
      <c r="J16" s="733"/>
      <c r="K16" s="733"/>
      <c r="L16" s="257"/>
      <c r="M16" s="257"/>
      <c r="N16" s="733"/>
      <c r="O16" s="733"/>
      <c r="P16" s="733"/>
      <c r="Q16" s="733"/>
      <c r="R16" s="733"/>
      <c r="S16" s="733"/>
      <c r="T16" s="733"/>
      <c r="U16" s="733"/>
      <c r="V16" s="733"/>
      <c r="X16" s="792"/>
      <c r="Y16" s="792"/>
      <c r="Z16" s="792"/>
      <c r="AA16" s="792"/>
      <c r="AB16" s="792"/>
      <c r="AC16" s="418"/>
      <c r="AD16" s="418"/>
      <c r="AE16" s="418"/>
      <c r="AF16" s="418"/>
      <c r="AG16" s="418"/>
      <c r="AH16" s="418"/>
      <c r="AI16" s="418"/>
    </row>
    <row r="17" spans="1:36" ht="23.1" customHeight="1" x14ac:dyDescent="0.25">
      <c r="A17" s="863"/>
      <c r="B17" s="255"/>
      <c r="D17" s="781"/>
      <c r="E17" s="733"/>
      <c r="F17" s="733"/>
      <c r="G17" s="733"/>
      <c r="H17" s="733"/>
      <c r="I17" s="733"/>
      <c r="J17" s="733"/>
      <c r="K17" s="733"/>
      <c r="L17" s="257"/>
      <c r="M17" s="257"/>
      <c r="N17" s="733"/>
      <c r="O17" s="733"/>
      <c r="P17" s="733"/>
      <c r="Q17" s="733"/>
      <c r="R17" s="733"/>
      <c r="S17" s="733"/>
      <c r="T17" s="733"/>
      <c r="U17" s="733"/>
      <c r="V17" s="733"/>
      <c r="X17" s="792"/>
      <c r="Y17" s="792"/>
      <c r="Z17" s="792"/>
      <c r="AA17" s="792"/>
      <c r="AB17" s="792"/>
      <c r="AC17" s="418"/>
      <c r="AD17" s="418"/>
      <c r="AE17" s="418"/>
      <c r="AF17" s="418"/>
      <c r="AG17" s="418"/>
      <c r="AH17" s="418"/>
      <c r="AI17" s="418"/>
    </row>
    <row r="18" spans="1:36" ht="21.6" customHeight="1" x14ac:dyDescent="0.25">
      <c r="A18" s="863"/>
      <c r="B18" s="255"/>
      <c r="D18" s="781"/>
      <c r="E18" s="733"/>
      <c r="F18" s="733"/>
      <c r="G18" s="733"/>
      <c r="H18" s="733"/>
      <c r="I18" s="733"/>
      <c r="J18" s="733"/>
      <c r="K18" s="733"/>
      <c r="L18" s="257"/>
      <c r="M18" s="257"/>
      <c r="N18" s="733"/>
      <c r="O18" s="733"/>
      <c r="P18" s="733"/>
      <c r="Q18" s="733"/>
      <c r="R18" s="733"/>
      <c r="S18" s="733"/>
      <c r="T18" s="733"/>
      <c r="U18" s="733"/>
      <c r="V18" s="733"/>
      <c r="X18" s="792"/>
      <c r="Y18" s="792"/>
      <c r="Z18" s="792"/>
      <c r="AA18" s="792"/>
      <c r="AB18" s="792"/>
      <c r="AC18" s="418"/>
      <c r="AD18" s="418"/>
      <c r="AE18" s="418"/>
      <c r="AF18" s="418"/>
      <c r="AG18" s="418"/>
      <c r="AH18" s="418"/>
      <c r="AI18" s="418"/>
      <c r="AJ18" s="418"/>
    </row>
    <row r="19" spans="1:36" ht="18.600000000000001" customHeight="1" x14ac:dyDescent="0.25">
      <c r="A19" s="863"/>
      <c r="B19" s="255"/>
      <c r="D19" s="781" t="s">
        <v>143</v>
      </c>
      <c r="E19" s="733"/>
      <c r="F19" s="733"/>
      <c r="G19" s="733"/>
      <c r="H19" s="733"/>
      <c r="I19" s="733"/>
      <c r="J19" s="733"/>
      <c r="K19" s="733"/>
      <c r="L19" s="257"/>
      <c r="M19" s="257"/>
      <c r="N19" s="733"/>
      <c r="O19" s="733"/>
      <c r="P19" s="733"/>
      <c r="Q19" s="733"/>
      <c r="R19" s="733"/>
      <c r="S19" s="733"/>
      <c r="T19" s="733"/>
      <c r="U19" s="733"/>
      <c r="V19" s="733"/>
      <c r="X19" s="792"/>
      <c r="Y19" s="792"/>
      <c r="Z19" s="792"/>
      <c r="AA19" s="792"/>
      <c r="AB19" s="792"/>
      <c r="AC19" s="418"/>
      <c r="AD19" s="418"/>
      <c r="AE19" s="418"/>
      <c r="AF19" s="418"/>
      <c r="AG19" s="418"/>
      <c r="AH19" s="418"/>
      <c r="AI19" s="418"/>
      <c r="AJ19" s="418"/>
    </row>
    <row r="20" spans="1:36" ht="20.45" customHeight="1" x14ac:dyDescent="0.25">
      <c r="A20" s="863"/>
      <c r="B20" s="255"/>
      <c r="D20" s="781" t="s">
        <v>143</v>
      </c>
      <c r="E20" s="733"/>
      <c r="F20" s="733"/>
      <c r="G20" s="733"/>
      <c r="H20" s="733"/>
      <c r="I20" s="733"/>
      <c r="J20" s="733"/>
      <c r="K20" s="733"/>
      <c r="L20" s="257"/>
      <c r="M20" s="257"/>
      <c r="N20" s="733"/>
      <c r="O20" s="733"/>
      <c r="P20" s="733"/>
      <c r="Q20" s="733"/>
      <c r="R20" s="733"/>
      <c r="S20" s="733"/>
      <c r="T20" s="733"/>
      <c r="U20" s="733"/>
      <c r="V20" s="733"/>
      <c r="X20" s="792"/>
      <c r="Y20" s="792"/>
      <c r="Z20" s="792"/>
      <c r="AA20" s="792"/>
      <c r="AB20" s="792"/>
      <c r="AC20" s="418"/>
      <c r="AD20" s="418"/>
      <c r="AE20" s="418"/>
      <c r="AF20" s="418"/>
      <c r="AG20" s="418"/>
      <c r="AH20" s="418"/>
      <c r="AI20" s="418"/>
      <c r="AJ20" s="418"/>
    </row>
    <row r="21" spans="1:36" ht="20.45" customHeight="1" x14ac:dyDescent="0.25">
      <c r="A21" s="863"/>
      <c r="B21" s="255"/>
      <c r="D21" s="781" t="s">
        <v>143</v>
      </c>
      <c r="E21" s="733"/>
      <c r="F21" s="733"/>
      <c r="G21" s="733"/>
      <c r="H21" s="733"/>
      <c r="I21" s="733"/>
      <c r="J21" s="733"/>
      <c r="K21" s="733"/>
      <c r="L21" s="257"/>
      <c r="M21" s="257"/>
      <c r="N21" s="733"/>
      <c r="O21" s="733"/>
      <c r="P21" s="733"/>
      <c r="Q21" s="733"/>
      <c r="R21" s="733"/>
      <c r="S21" s="733"/>
      <c r="T21" s="733"/>
      <c r="U21" s="733"/>
      <c r="V21" s="733"/>
      <c r="X21" s="793"/>
      <c r="Y21" s="793"/>
      <c r="Z21" s="793"/>
      <c r="AA21" s="794"/>
      <c r="AB21" s="792"/>
      <c r="AC21" s="418"/>
      <c r="AD21" s="188"/>
      <c r="AE21" s="188"/>
      <c r="AF21" s="188"/>
      <c r="AG21" s="188"/>
      <c r="AH21" s="188"/>
      <c r="AI21" s="188"/>
      <c r="AJ21" s="418"/>
    </row>
    <row r="22" spans="1:36" ht="24.95" customHeight="1" thickBot="1" x14ac:dyDescent="0.3">
      <c r="A22" s="863"/>
      <c r="B22" s="255"/>
      <c r="D22" s="782" t="s">
        <v>143</v>
      </c>
      <c r="E22" s="733"/>
      <c r="F22" s="733"/>
      <c r="G22" s="733"/>
      <c r="H22" s="733"/>
      <c r="I22" s="733"/>
      <c r="J22" s="733"/>
      <c r="K22" s="733"/>
      <c r="L22" s="733"/>
      <c r="M22" s="733"/>
      <c r="N22" s="733"/>
      <c r="O22" s="733"/>
      <c r="P22" s="733"/>
      <c r="Q22" s="733"/>
      <c r="R22" s="733"/>
      <c r="S22" s="733"/>
      <c r="T22" s="733"/>
      <c r="U22" s="733"/>
      <c r="V22" s="733"/>
      <c r="X22" s="793"/>
      <c r="Y22" s="793"/>
      <c r="Z22" s="793"/>
      <c r="AA22" s="792"/>
      <c r="AB22" s="792"/>
      <c r="AC22" s="418"/>
      <c r="AD22" s="429"/>
      <c r="AE22" s="429"/>
      <c r="AF22" s="702" t="s">
        <v>559</v>
      </c>
      <c r="AG22" s="799" t="s">
        <v>560</v>
      </c>
      <c r="AH22" s="188"/>
      <c r="AI22" s="188"/>
      <c r="AJ22" s="418"/>
    </row>
    <row r="23" spans="1:36" ht="18.600000000000001" customHeight="1" x14ac:dyDescent="0.25">
      <c r="A23" s="863"/>
      <c r="B23" s="248"/>
      <c r="C23" s="47" t="s">
        <v>144</v>
      </c>
      <c r="D23" s="259" t="s">
        <v>145</v>
      </c>
      <c r="E23" s="914"/>
      <c r="F23" s="914"/>
      <c r="G23" s="914"/>
      <c r="H23" s="914"/>
      <c r="I23" s="914"/>
      <c r="J23" s="914"/>
      <c r="K23" s="914"/>
      <c r="L23" s="914"/>
      <c r="M23" s="914"/>
      <c r="N23" s="914"/>
      <c r="O23" s="914"/>
      <c r="P23" s="914"/>
      <c r="Q23" s="914"/>
      <c r="R23" s="914"/>
      <c r="S23" s="914"/>
      <c r="T23" s="914"/>
      <c r="U23" s="914"/>
      <c r="V23" s="914"/>
      <c r="AA23" s="418"/>
      <c r="AB23" s="792"/>
      <c r="AC23" s="418"/>
      <c r="AD23" s="429"/>
      <c r="AE23" s="429"/>
      <c r="AF23" s="429" t="str" cm="1">
        <f t="array" ref="AF23">IF(MAX(AE24:AE26)=0,"N/A",INDEX(AD24:AD26,AF24,1))</f>
        <v>N/A</v>
      </c>
      <c r="AG23" s="188"/>
      <c r="AH23" s="429" t="str" cm="1">
        <f t="array" ref="AH23">IF(MAX(AG24:AG26)=0,"N/A",INDEX(AD24:AD26,AH24,1))</f>
        <v>N/A</v>
      </c>
      <c r="AI23" s="188"/>
      <c r="AJ23" s="418"/>
    </row>
    <row r="24" spans="1:36" ht="48.6" customHeight="1" thickBot="1" x14ac:dyDescent="0.3">
      <c r="A24" s="863"/>
      <c r="B24" s="248"/>
      <c r="C24" s="47"/>
      <c r="D24" s="414" t="s">
        <v>146</v>
      </c>
      <c r="E24" s="915"/>
      <c r="F24" s="915"/>
      <c r="G24" s="915"/>
      <c r="H24" s="915"/>
      <c r="I24" s="915"/>
      <c r="J24" s="915"/>
      <c r="K24" s="915"/>
      <c r="L24" s="915"/>
      <c r="M24" s="915"/>
      <c r="N24" s="915"/>
      <c r="O24" s="915"/>
      <c r="P24" s="915"/>
      <c r="Q24" s="915"/>
      <c r="R24" s="915"/>
      <c r="S24" s="915"/>
      <c r="T24" s="915"/>
      <c r="U24" s="915"/>
      <c r="V24" s="915"/>
      <c r="AA24" s="418"/>
      <c r="AB24" s="792"/>
      <c r="AC24" s="418"/>
      <c r="AD24" s="430" t="s">
        <v>139</v>
      </c>
      <c r="AE24" s="430">
        <f>COUNTIF(E25:M25,AD24)+COUNTIF(Q25:V25,AD24)</f>
        <v>0</v>
      </c>
      <c r="AF24" s="643">
        <f>MATCH(MAX(AE24:AE26),AE24:AE26,0)</f>
        <v>1</v>
      </c>
      <c r="AG24" s="430">
        <f>COUNTIF(N25:P25,AD24)</f>
        <v>0</v>
      </c>
      <c r="AH24" s="643">
        <f>MATCH(MAX(AG24:AG26),AG24:AG26,0)</f>
        <v>1</v>
      </c>
      <c r="AI24" s="188"/>
      <c r="AJ24" s="418"/>
    </row>
    <row r="25" spans="1:36" ht="51.6" customHeight="1" thickBot="1" x14ac:dyDescent="0.3">
      <c r="A25" s="863"/>
      <c r="B25" s="260"/>
      <c r="C25" s="131" t="s">
        <v>147</v>
      </c>
      <c r="D25" s="292" t="s">
        <v>148</v>
      </c>
      <c r="E25" s="293" t="e">
        <f>IF(E10="N/A","N/A",IF(E23="",E10,IF(E23="Alto","Bajo",IF(E10="Alto","Medio","Bajo"))))</f>
        <v>#DIV/0!</v>
      </c>
      <c r="F25" s="293" t="str">
        <f>IF(F10="N/A","N/A",IF(F23="",F10,IF(F23="Alto","Bajo",IF(F10="Alto","Medio","Bajo"))))</f>
        <v>N/A</v>
      </c>
      <c r="G25" s="293" t="str">
        <f>IF(G10="N/A","N/A",IF(G23="",G10,IF(G23="Alto","Bajo",IF(G10="Alto","Medio","Bajo"))))</f>
        <v>N/A</v>
      </c>
      <c r="H25" s="293" t="str">
        <f t="shared" ref="H25:V25" si="0">IF(H10="N/A","N/A",IF(H23="",H10,IF(H23="Alto","Bajo",IF(H10="Alto","Medio","Bajo"))))</f>
        <v>N/A</v>
      </c>
      <c r="I25" s="293" t="str">
        <f t="shared" si="0"/>
        <v>N/A</v>
      </c>
      <c r="J25" s="293" t="str">
        <f t="shared" si="0"/>
        <v>N/A</v>
      </c>
      <c r="K25" s="293" t="str">
        <f t="shared" si="0"/>
        <v>N/A</v>
      </c>
      <c r="L25" s="293" t="str">
        <f t="shared" si="0"/>
        <v>N/A</v>
      </c>
      <c r="M25" s="293" t="str">
        <f t="shared" si="0"/>
        <v>N/A</v>
      </c>
      <c r="N25" s="293" t="str">
        <f t="shared" si="0"/>
        <v>N/A</v>
      </c>
      <c r="O25" s="293" t="str">
        <f t="shared" si="0"/>
        <v>N/A</v>
      </c>
      <c r="P25" s="293" t="str">
        <f t="shared" si="0"/>
        <v>N/A</v>
      </c>
      <c r="Q25" s="293" t="str">
        <f t="shared" si="0"/>
        <v>N/A</v>
      </c>
      <c r="R25" s="293" t="str">
        <f t="shared" si="0"/>
        <v>N/A</v>
      </c>
      <c r="S25" s="293" t="str">
        <f t="shared" si="0"/>
        <v>N/A</v>
      </c>
      <c r="T25" s="293" t="str">
        <f t="shared" si="0"/>
        <v>N/A</v>
      </c>
      <c r="U25" s="293" t="str">
        <f t="shared" si="0"/>
        <v>N/A</v>
      </c>
      <c r="V25" s="293" t="str">
        <f t="shared" si="0"/>
        <v>N/A</v>
      </c>
      <c r="AA25" s="792"/>
      <c r="AB25" s="792"/>
      <c r="AC25" s="418"/>
      <c r="AD25" s="430" t="s">
        <v>149</v>
      </c>
      <c r="AE25" s="430">
        <f>COUNTIF(E25:M25,AD25)+COUNTIF(Q25:V25,AD25)</f>
        <v>0</v>
      </c>
      <c r="AF25" s="430"/>
      <c r="AG25" s="430">
        <f>COUNTIF(N25:P25,AD25)</f>
        <v>0</v>
      </c>
      <c r="AH25" s="430"/>
      <c r="AI25" s="188"/>
      <c r="AJ25" s="418"/>
    </row>
    <row r="26" spans="1:36" ht="32.25" customHeight="1" x14ac:dyDescent="0.25">
      <c r="A26" s="863"/>
      <c r="B26" s="263"/>
      <c r="C26" s="47"/>
      <c r="E26" s="264"/>
      <c r="F26" s="264"/>
      <c r="G26" s="264"/>
      <c r="H26" s="264"/>
      <c r="I26" s="264"/>
      <c r="J26" s="264"/>
      <c r="K26" s="264"/>
      <c r="L26" s="264"/>
      <c r="M26" s="264"/>
      <c r="N26" s="264"/>
      <c r="O26" s="264"/>
      <c r="P26" s="264"/>
      <c r="Q26" s="264"/>
      <c r="R26" s="264"/>
      <c r="S26" s="264"/>
      <c r="T26" s="264"/>
      <c r="U26" s="264"/>
      <c r="V26" s="264"/>
      <c r="AA26" s="792"/>
      <c r="AB26" s="792"/>
      <c r="AC26" s="418"/>
      <c r="AD26" s="430" t="s">
        <v>150</v>
      </c>
      <c r="AE26" s="430">
        <f>COUNTIF(E25:M25,AD26)+COUNTIF(Q25:V25,AD26)</f>
        <v>0</v>
      </c>
      <c r="AF26" s="429"/>
      <c r="AG26" s="430">
        <f>COUNTIF(N25:P25,AD26)</f>
        <v>0</v>
      </c>
      <c r="AH26" s="429"/>
      <c r="AI26" s="188"/>
      <c r="AJ26" s="418"/>
    </row>
    <row r="27" spans="1:36" ht="19.5" customHeight="1" x14ac:dyDescent="0.25">
      <c r="A27" s="863"/>
      <c r="B27" s="248"/>
      <c r="C27" s="243"/>
      <c r="E27" s="265"/>
      <c r="F27" s="265"/>
      <c r="G27" s="265"/>
      <c r="H27" s="265"/>
      <c r="I27" s="265"/>
      <c r="J27" s="265"/>
      <c r="K27" s="265"/>
      <c r="L27" s="265"/>
      <c r="M27" s="265"/>
      <c r="N27" s="265"/>
      <c r="O27" s="265"/>
      <c r="P27" s="265"/>
      <c r="Q27" s="265"/>
      <c r="R27" s="265"/>
      <c r="S27" s="265"/>
      <c r="T27" s="265"/>
      <c r="U27" s="265"/>
      <c r="V27" s="265"/>
      <c r="AA27" s="792"/>
      <c r="AB27" s="792"/>
      <c r="AC27" s="418"/>
      <c r="AD27" s="188"/>
      <c r="AE27" s="188"/>
      <c r="AF27" s="188"/>
      <c r="AG27" s="188"/>
      <c r="AH27" s="188"/>
      <c r="AI27" s="188"/>
      <c r="AJ27" s="418"/>
    </row>
    <row r="28" spans="1:36" ht="19.5" customHeight="1" x14ac:dyDescent="0.25">
      <c r="A28" s="863"/>
      <c r="B28" s="248"/>
      <c r="C28" s="243"/>
      <c r="D28" s="37"/>
      <c r="E28" s="265"/>
      <c r="F28" s="265"/>
      <c r="G28" s="265"/>
      <c r="H28" s="265"/>
      <c r="I28" s="265"/>
      <c r="J28" s="265"/>
      <c r="K28" s="265"/>
      <c r="L28" s="265"/>
      <c r="M28" s="265"/>
      <c r="N28" s="265"/>
      <c r="O28" s="265"/>
      <c r="P28" s="265"/>
      <c r="Q28" s="916" t="s">
        <v>134</v>
      </c>
      <c r="R28" s="916"/>
      <c r="S28" s="916"/>
      <c r="T28" s="916"/>
      <c r="U28" s="916"/>
      <c r="V28" s="916"/>
      <c r="X28" s="792"/>
      <c r="Y28" s="792"/>
      <c r="Z28" s="792"/>
      <c r="AA28" s="792"/>
      <c r="AB28" s="792"/>
      <c r="AC28" s="418"/>
      <c r="AD28" s="188"/>
      <c r="AE28" s="188"/>
      <c r="AF28" s="188"/>
      <c r="AG28" s="188"/>
      <c r="AH28" s="188"/>
      <c r="AI28" s="188"/>
      <c r="AJ28" s="418"/>
    </row>
    <row r="29" spans="1:36" ht="19.5" customHeight="1" x14ac:dyDescent="0.25">
      <c r="A29" s="863"/>
      <c r="B29" s="248"/>
      <c r="C29" s="243"/>
      <c r="D29" s="37" t="s">
        <v>151</v>
      </c>
      <c r="E29" s="265"/>
      <c r="F29" s="265"/>
      <c r="G29" s="265"/>
      <c r="H29" s="265"/>
      <c r="I29" s="265"/>
      <c r="J29" s="265"/>
      <c r="K29" s="265"/>
      <c r="L29" s="265"/>
      <c r="M29" s="265"/>
      <c r="N29" s="265"/>
      <c r="O29" s="265"/>
      <c r="P29" s="265"/>
      <c r="Q29" s="919" t="str">
        <f>Q6</f>
        <v>Vivienda/oficina/tienda de tamaño pequeño</v>
      </c>
      <c r="R29" s="919"/>
      <c r="S29" s="919"/>
      <c r="T29" s="919"/>
      <c r="U29" s="919"/>
      <c r="V29" s="919"/>
      <c r="X29" s="19"/>
      <c r="Y29" s="19"/>
      <c r="Z29" s="19"/>
      <c r="AA29" s="19"/>
      <c r="AB29" s="19"/>
      <c r="AC29" s="418"/>
      <c r="AD29" s="188"/>
      <c r="AE29" s="188"/>
      <c r="AF29" s="188"/>
      <c r="AG29" s="188"/>
      <c r="AH29" s="188"/>
      <c r="AI29" s="188"/>
      <c r="AJ29" s="418"/>
    </row>
    <row r="30" spans="1:36" ht="7.5" customHeight="1" x14ac:dyDescent="0.25">
      <c r="A30" s="863"/>
      <c r="B30" s="248"/>
      <c r="C30" s="243"/>
      <c r="D30" s="37"/>
      <c r="E30" s="265"/>
      <c r="F30" s="265"/>
      <c r="G30" s="265"/>
      <c r="H30" s="265"/>
      <c r="I30" s="265"/>
      <c r="J30" s="265"/>
      <c r="K30" s="265"/>
      <c r="L30" s="265"/>
      <c r="M30" s="265"/>
      <c r="N30" s="265"/>
      <c r="O30" s="265"/>
      <c r="P30" s="265"/>
      <c r="Q30" s="266" t="e" cm="1">
        <f t="array" ref="Q30">IF($Q$29=Schools, "Bajo", " ")</f>
        <v>#NAME?</v>
      </c>
      <c r="R30" s="266"/>
      <c r="S30" s="266"/>
      <c r="T30" s="266"/>
      <c r="U30" s="266"/>
      <c r="V30" s="266"/>
      <c r="AC30" s="418"/>
      <c r="AD30" s="188"/>
      <c r="AE30" s="188"/>
      <c r="AF30" s="188"/>
      <c r="AG30" s="188"/>
      <c r="AH30" s="188"/>
      <c r="AI30" s="188"/>
      <c r="AJ30" s="418"/>
    </row>
    <row r="31" spans="1:36" ht="33" customHeight="1" x14ac:dyDescent="0.25">
      <c r="A31" s="863"/>
      <c r="B31" s="248"/>
      <c r="C31" s="74"/>
      <c r="D31" s="571"/>
      <c r="E31" s="572" t="s">
        <v>152</v>
      </c>
      <c r="F31" s="933" t="s">
        <v>114</v>
      </c>
      <c r="G31" s="934"/>
      <c r="H31" s="934"/>
      <c r="I31" s="934"/>
      <c r="J31" s="934"/>
      <c r="K31" s="934"/>
      <c r="L31" s="934"/>
      <c r="M31" s="935"/>
      <c r="N31" s="920" t="s">
        <v>117</v>
      </c>
      <c r="O31" s="921"/>
      <c r="P31" s="924"/>
      <c r="Q31" s="920" t="s">
        <v>118</v>
      </c>
      <c r="R31" s="921"/>
      <c r="S31" s="921"/>
      <c r="T31" s="921"/>
      <c r="U31" s="921"/>
      <c r="V31" s="921"/>
      <c r="X31" s="267" t="s">
        <v>153</v>
      </c>
      <c r="Z31" s="267" t="s">
        <v>154</v>
      </c>
      <c r="AC31" s="418"/>
      <c r="AD31" s="188"/>
      <c r="AE31" s="188"/>
      <c r="AF31" s="188"/>
      <c r="AG31" s="188"/>
      <c r="AH31" s="188"/>
      <c r="AI31" s="188"/>
      <c r="AJ31" s="418"/>
    </row>
    <row r="32" spans="1:36" ht="18.75" x14ac:dyDescent="0.25">
      <c r="A32" s="863"/>
      <c r="B32" s="248"/>
      <c r="C32" s="74"/>
      <c r="D32" s="925" t="s">
        <v>155</v>
      </c>
      <c r="E32" s="936" t="str">
        <f>E9</f>
        <v>TODOS LOS COMPONENTES - Evaluación simplificada</v>
      </c>
      <c r="F32" s="936">
        <f t="shared" ref="F32:V32" si="1">F9</f>
        <v>0</v>
      </c>
      <c r="G32" s="936">
        <f t="shared" si="1"/>
        <v>0</v>
      </c>
      <c r="H32" s="936">
        <f t="shared" si="1"/>
        <v>0</v>
      </c>
      <c r="I32" s="936">
        <f t="shared" si="1"/>
        <v>0</v>
      </c>
      <c r="J32" s="936">
        <f t="shared" si="1"/>
        <v>0</v>
      </c>
      <c r="K32" s="936">
        <f t="shared" si="1"/>
        <v>0</v>
      </c>
      <c r="L32" s="936">
        <f t="shared" si="1"/>
        <v>0</v>
      </c>
      <c r="M32" s="936">
        <f t="shared" si="1"/>
        <v>0</v>
      </c>
      <c r="N32" s="936">
        <f t="shared" si="1"/>
        <v>0</v>
      </c>
      <c r="O32" s="936">
        <f t="shared" si="1"/>
        <v>0</v>
      </c>
      <c r="P32" s="936">
        <f t="shared" si="1"/>
        <v>0</v>
      </c>
      <c r="Q32" s="936">
        <f t="shared" si="1"/>
        <v>0</v>
      </c>
      <c r="R32" s="936">
        <f t="shared" si="1"/>
        <v>0</v>
      </c>
      <c r="S32" s="936">
        <f t="shared" si="1"/>
        <v>0</v>
      </c>
      <c r="T32" s="936">
        <f t="shared" si="1"/>
        <v>0</v>
      </c>
      <c r="U32" s="936">
        <f t="shared" si="1"/>
        <v>0</v>
      </c>
      <c r="V32" s="936">
        <f t="shared" si="1"/>
        <v>0</v>
      </c>
      <c r="X32" s="268" t="s">
        <v>156</v>
      </c>
      <c r="Z32" s="404" t="s">
        <v>157</v>
      </c>
      <c r="AC32" s="418"/>
      <c r="AD32" s="188"/>
      <c r="AE32" s="188"/>
      <c r="AF32" s="188"/>
      <c r="AG32" s="188"/>
      <c r="AH32" s="188"/>
      <c r="AI32" s="188"/>
      <c r="AJ32" s="418"/>
    </row>
    <row r="33" spans="1:36" ht="42" customHeight="1" x14ac:dyDescent="0.25">
      <c r="A33" s="863"/>
      <c r="B33" s="248"/>
      <c r="D33" s="926"/>
      <c r="E33" s="937"/>
      <c r="F33" s="937"/>
      <c r="G33" s="937"/>
      <c r="H33" s="937"/>
      <c r="I33" s="937"/>
      <c r="J33" s="937"/>
      <c r="K33" s="937"/>
      <c r="L33" s="937"/>
      <c r="M33" s="937"/>
      <c r="N33" s="937"/>
      <c r="O33" s="937"/>
      <c r="P33" s="937"/>
      <c r="Q33" s="937"/>
      <c r="R33" s="937"/>
      <c r="S33" s="937"/>
      <c r="T33" s="937"/>
      <c r="U33" s="937"/>
      <c r="V33" s="937"/>
      <c r="X33" s="269"/>
      <c r="Z33" s="405" t="s">
        <v>158</v>
      </c>
      <c r="AC33" s="418"/>
      <c r="AD33" s="188"/>
      <c r="AE33" s="188"/>
      <c r="AF33" s="188"/>
      <c r="AG33" s="188"/>
      <c r="AH33" s="188"/>
      <c r="AI33" s="188"/>
      <c r="AJ33" s="418"/>
    </row>
    <row r="34" spans="1:36" ht="46.5" customHeight="1" x14ac:dyDescent="0.25">
      <c r="A34" s="863"/>
      <c r="B34" s="248"/>
      <c r="D34" s="562" t="s">
        <v>159</v>
      </c>
      <c r="E34" s="294" t="str">
        <f>IF($E$32=0," ",IF($E$32="N/A"," ","Alto"))</f>
        <v>Alto</v>
      </c>
      <c r="F34" s="294" t="str">
        <f>IF(F32=0," ","Alto")</f>
        <v xml:space="preserve"> </v>
      </c>
      <c r="G34" s="294"/>
      <c r="H34" s="295"/>
      <c r="I34" s="295"/>
      <c r="J34" s="295"/>
      <c r="K34" s="295"/>
      <c r="L34" s="296"/>
      <c r="M34" s="297"/>
      <c r="N34" s="295"/>
      <c r="O34" s="295"/>
      <c r="P34" s="295"/>
      <c r="Q34" s="295"/>
      <c r="R34" s="295"/>
      <c r="S34" s="295"/>
      <c r="T34" s="295"/>
      <c r="U34" s="295"/>
      <c r="V34" s="295"/>
      <c r="W34" s="298"/>
      <c r="X34" s="299" t="s">
        <v>160</v>
      </c>
      <c r="Y34" s="185"/>
      <c r="Z34" s="406"/>
    </row>
    <row r="35" spans="1:36" ht="30.95" customHeight="1" x14ac:dyDescent="0.25">
      <c r="A35" s="863"/>
      <c r="B35" s="248"/>
      <c r="D35" s="563" t="s">
        <v>161</v>
      </c>
      <c r="E35" s="294" t="str">
        <f>IF($E$32=0," ",IF($E$32="N/A"," ","Alto"))</f>
        <v>Alto</v>
      </c>
      <c r="F35" s="295"/>
      <c r="G35" s="294" t="str">
        <f>IF(G32=0," ","Alto")</f>
        <v xml:space="preserve"> </v>
      </c>
      <c r="H35" s="295"/>
      <c r="I35" s="295"/>
      <c r="J35" s="295"/>
      <c r="K35" s="295"/>
      <c r="L35" s="300"/>
      <c r="M35" s="301"/>
      <c r="N35" s="295"/>
      <c r="O35" s="295"/>
      <c r="P35" s="295"/>
      <c r="Q35" s="295"/>
      <c r="R35" s="295"/>
      <c r="S35" s="295"/>
      <c r="T35" s="295"/>
      <c r="U35" s="295"/>
      <c r="V35" s="295"/>
      <c r="W35" s="302"/>
      <c r="X35" s="303" t="s">
        <v>160</v>
      </c>
      <c r="Y35" s="273"/>
      <c r="Z35" s="406"/>
    </row>
    <row r="36" spans="1:36" ht="39.950000000000003" customHeight="1" x14ac:dyDescent="0.25">
      <c r="A36" s="149"/>
      <c r="B36" s="248"/>
      <c r="D36" s="563" t="s">
        <v>162</v>
      </c>
      <c r="E36" s="294"/>
      <c r="F36" s="294"/>
      <c r="G36" s="294" t="str">
        <f>IF(G32=0," ","Alto")</f>
        <v xml:space="preserve"> </v>
      </c>
      <c r="H36" s="294" t="str">
        <f>IF(H32=0," ","Alto")</f>
        <v xml:space="preserve"> </v>
      </c>
      <c r="I36" s="295"/>
      <c r="J36" s="295"/>
      <c r="K36" s="295"/>
      <c r="L36" s="294" t="str">
        <f>IF(L32=0," ","Alto")</f>
        <v xml:space="preserve"> </v>
      </c>
      <c r="M36" s="300"/>
      <c r="N36" s="295"/>
      <c r="O36" s="295"/>
      <c r="P36" s="295"/>
      <c r="Q36" s="295"/>
      <c r="R36" s="295"/>
      <c r="S36" s="295"/>
      <c r="T36" s="295"/>
      <c r="U36" s="295"/>
      <c r="V36" s="295"/>
      <c r="W36" s="302"/>
      <c r="X36" s="303" t="s">
        <v>160</v>
      </c>
      <c r="Y36" s="273"/>
      <c r="Z36" s="406"/>
    </row>
    <row r="37" spans="1:36" ht="29.45" customHeight="1" x14ac:dyDescent="0.25">
      <c r="A37" s="275"/>
      <c r="B37" s="248"/>
      <c r="D37" s="564" t="s">
        <v>163</v>
      </c>
      <c r="E37" s="294"/>
      <c r="F37" s="294"/>
      <c r="G37" s="294"/>
      <c r="H37" s="294"/>
      <c r="I37" s="294" t="str">
        <f>IF(I32=0," ","Alto")</f>
        <v xml:space="preserve"> </v>
      </c>
      <c r="J37" s="294" t="str">
        <f>IF(J32=0," ","Alto")</f>
        <v xml:space="preserve"> </v>
      </c>
      <c r="K37" s="294" t="str">
        <f>IF(K32=0," ","Alto")</f>
        <v xml:space="preserve"> </v>
      </c>
      <c r="L37" s="294"/>
      <c r="M37" s="294"/>
      <c r="N37" s="295"/>
      <c r="O37" s="295"/>
      <c r="P37" s="295"/>
      <c r="Q37" s="294" t="str">
        <f>IF($Q$29="RESIDENTIAL BUILDINGS"," ",IF(Q32=0," ","Alto"))</f>
        <v xml:space="preserve"> </v>
      </c>
      <c r="R37" s="294" t="str">
        <f>IF($Q$29="RESIDENTIAL BUILDINGS"," ", IF(R32=0," ","Alto"))</f>
        <v xml:space="preserve"> </v>
      </c>
      <c r="S37" s="294" t="str">
        <f>IF($Q$29="RESIDENTIAL BUILDINGS"," ", IF(S32=0," ","Alto"))</f>
        <v xml:space="preserve"> </v>
      </c>
      <c r="T37" s="294" t="str">
        <f>IF(T32=0," ","Alto")</f>
        <v xml:space="preserve"> </v>
      </c>
      <c r="U37" s="294" t="str">
        <f>IF(U32=0," ","Alto")</f>
        <v xml:space="preserve"> </v>
      </c>
      <c r="V37" s="304"/>
      <c r="W37" s="302"/>
      <c r="X37" s="303" t="s">
        <v>160</v>
      </c>
      <c r="Y37" s="273"/>
      <c r="Z37" s="406"/>
    </row>
    <row r="38" spans="1:36" ht="32.450000000000003" customHeight="1" x14ac:dyDescent="0.25">
      <c r="A38" s="275"/>
      <c r="B38" s="248"/>
      <c r="C38" s="927"/>
      <c r="D38" s="565" t="s">
        <v>164</v>
      </c>
      <c r="E38" s="294" t="str">
        <f>IF($E$32=0," ",IF($E$32="N/A"," ","Bajo"))</f>
        <v>Bajo</v>
      </c>
      <c r="F38" s="305"/>
      <c r="G38" s="294"/>
      <c r="H38" s="294" t="str">
        <f t="shared" ref="H38:M38" si="2">IF(H32=0," ","Alto")</f>
        <v xml:space="preserve"> </v>
      </c>
      <c r="I38" s="294" t="str">
        <f t="shared" si="2"/>
        <v xml:space="preserve"> </v>
      </c>
      <c r="J38" s="294" t="str">
        <f t="shared" si="2"/>
        <v xml:space="preserve"> </v>
      </c>
      <c r="K38" s="294" t="str">
        <f t="shared" si="2"/>
        <v xml:space="preserve"> </v>
      </c>
      <c r="L38" s="294" t="str">
        <f t="shared" si="2"/>
        <v xml:space="preserve"> </v>
      </c>
      <c r="M38" s="294" t="str">
        <f t="shared" si="2"/>
        <v xml:space="preserve"> </v>
      </c>
      <c r="N38" s="305"/>
      <c r="O38" s="305"/>
      <c r="P38" s="305"/>
      <c r="Q38" s="294"/>
      <c r="R38" s="294"/>
      <c r="S38" s="294" t="str">
        <f>IF(S32=0," ","Alto")</f>
        <v xml:space="preserve"> </v>
      </c>
      <c r="T38" s="294"/>
      <c r="U38" s="294"/>
      <c r="V38" s="294"/>
      <c r="W38" s="302"/>
      <c r="X38" s="303" t="s">
        <v>160</v>
      </c>
      <c r="Y38" s="273"/>
      <c r="Z38" s="406"/>
    </row>
    <row r="39" spans="1:36" ht="32.1" customHeight="1" x14ac:dyDescent="0.25">
      <c r="A39" s="275"/>
      <c r="B39" s="248"/>
      <c r="C39" s="927"/>
      <c r="D39" s="566" t="s">
        <v>165</v>
      </c>
      <c r="E39" s="294" t="str">
        <f>IF($E$32=0," ",IF($E$32="N/A"," ","Bajo"))</f>
        <v>Bajo</v>
      </c>
      <c r="F39" s="294" t="str">
        <f>IF(F32=0," ","Bajo")</f>
        <v xml:space="preserve"> </v>
      </c>
      <c r="G39" s="294" t="str">
        <f>IF(G32=0," ","Bajo")</f>
        <v xml:space="preserve"> </v>
      </c>
      <c r="H39" s="305"/>
      <c r="I39" s="294" t="str">
        <f>IF(I32=0," ","Bajo")</f>
        <v xml:space="preserve"> </v>
      </c>
      <c r="J39" s="294" t="str">
        <f>IF(J32=0," ","Bajo")</f>
        <v xml:space="preserve"> </v>
      </c>
      <c r="K39" s="294" t="str">
        <f>IF(K32=0," ","Bajo")</f>
        <v xml:space="preserve"> </v>
      </c>
      <c r="L39" s="305"/>
      <c r="M39" s="294" t="str">
        <f>IF(M32=0," ","Bajo")</f>
        <v xml:space="preserve"> </v>
      </c>
      <c r="N39" s="305"/>
      <c r="O39" s="305"/>
      <c r="P39" s="305"/>
      <c r="Q39" s="294" t="str">
        <f t="shared" ref="Q39:V39" si="3">IF($Q$29="Residential Buildings", " ", IF(Q32=0," ","Bajo"))</f>
        <v xml:space="preserve"> </v>
      </c>
      <c r="R39" s="294" t="str">
        <f t="shared" si="3"/>
        <v xml:space="preserve"> </v>
      </c>
      <c r="S39" s="294" t="str">
        <f t="shared" si="3"/>
        <v xml:space="preserve"> </v>
      </c>
      <c r="T39" s="294" t="str">
        <f t="shared" si="3"/>
        <v xml:space="preserve"> </v>
      </c>
      <c r="U39" s="294" t="str">
        <f t="shared" si="3"/>
        <v xml:space="preserve"> </v>
      </c>
      <c r="V39" s="294" t="str">
        <f t="shared" si="3"/>
        <v xml:space="preserve"> </v>
      </c>
      <c r="W39" s="302"/>
      <c r="X39" s="303" t="s">
        <v>166</v>
      </c>
      <c r="Y39" s="273"/>
      <c r="Z39" s="406"/>
    </row>
    <row r="40" spans="1:36" ht="47.1" customHeight="1" x14ac:dyDescent="0.25">
      <c r="A40" s="928"/>
      <c r="B40" s="248"/>
      <c r="C40" s="74"/>
      <c r="D40" s="562" t="s">
        <v>167</v>
      </c>
      <c r="E40" s="294"/>
      <c r="F40" s="294"/>
      <c r="G40" s="306"/>
      <c r="H40" s="306"/>
      <c r="I40" s="294" t="str">
        <f>IF(I32=0," ","Alto")</f>
        <v xml:space="preserve"> </v>
      </c>
      <c r="J40" s="294" t="str">
        <f>IF(J32=0," ","Alto")</f>
        <v xml:space="preserve"> </v>
      </c>
      <c r="K40" s="294" t="str">
        <f>IF(K32=0," ","Alto")</f>
        <v xml:space="preserve"> </v>
      </c>
      <c r="L40" s="306"/>
      <c r="M40" s="294" t="str">
        <f>IF(M32=0," ","Alto")</f>
        <v xml:space="preserve"> </v>
      </c>
      <c r="N40" s="306"/>
      <c r="O40" s="306"/>
      <c r="P40" s="306"/>
      <c r="Q40" s="306"/>
      <c r="R40" s="294" t="str">
        <f>IF(R32=0," ","Alto")</f>
        <v xml:space="preserve"> </v>
      </c>
      <c r="S40" s="294" t="str">
        <f>IF($Q$29="Helthcare Facilities","Alto"," ")</f>
        <v xml:space="preserve"> </v>
      </c>
      <c r="T40" s="306"/>
      <c r="U40" s="294" t="str">
        <f>IF($Q$29="Public &amp; Office Buildings","Alto", IF(T29="Healthcare Facilities", "Alto", " "))</f>
        <v xml:space="preserve"> </v>
      </c>
      <c r="V40" s="306"/>
      <c r="W40" s="302"/>
      <c r="X40" s="303" t="s">
        <v>166</v>
      </c>
      <c r="Y40" s="273"/>
      <c r="Z40" s="406"/>
    </row>
    <row r="41" spans="1:36" ht="27.95" customHeight="1" x14ac:dyDescent="0.25">
      <c r="A41" s="928"/>
      <c r="B41" s="248"/>
      <c r="C41" s="243"/>
      <c r="D41" s="562" t="s">
        <v>168</v>
      </c>
      <c r="E41" s="294"/>
      <c r="F41" s="294"/>
      <c r="G41" s="294"/>
      <c r="H41" s="307"/>
      <c r="I41" s="307"/>
      <c r="J41" s="307"/>
      <c r="K41" s="307"/>
      <c r="L41" s="307"/>
      <c r="M41" s="307"/>
      <c r="N41" s="294" t="str">
        <f>IF(N32=0," ","Alto")</f>
        <v xml:space="preserve"> </v>
      </c>
      <c r="O41" s="307"/>
      <c r="P41" s="307"/>
      <c r="Q41" s="307"/>
      <c r="R41" s="307"/>
      <c r="S41" s="307"/>
      <c r="T41" s="307"/>
      <c r="U41" s="294" t="str">
        <f>IF($Q$29="Public &amp; Office Buildings","Alto", IF(T30="Healthcare Facilities", "Alto", " "))</f>
        <v xml:space="preserve"> </v>
      </c>
      <c r="V41" s="307"/>
      <c r="W41" s="302"/>
      <c r="X41" s="303" t="s">
        <v>166</v>
      </c>
      <c r="Y41" s="273"/>
      <c r="Z41" s="406"/>
    </row>
    <row r="42" spans="1:36" ht="38.450000000000003" customHeight="1" x14ac:dyDescent="0.25">
      <c r="A42" s="276"/>
      <c r="B42" s="248"/>
      <c r="C42" s="243"/>
      <c r="D42" s="567" t="s">
        <v>169</v>
      </c>
      <c r="E42" s="294" t="str">
        <f>IF($E$32=0," ",IF($E$32="N/A"," ","Alto\"))</f>
        <v>Alto\</v>
      </c>
      <c r="F42" s="294"/>
      <c r="G42" s="294" t="str">
        <f>IF(G32=0," ","Bajo")</f>
        <v xml:space="preserve"> </v>
      </c>
      <c r="H42" s="307"/>
      <c r="I42" s="307"/>
      <c r="J42" s="294" t="str">
        <f>IF(J32=0," ","Bajo")</f>
        <v xml:space="preserve"> </v>
      </c>
      <c r="K42" s="294"/>
      <c r="L42" s="307"/>
      <c r="M42" s="307"/>
      <c r="N42" s="307"/>
      <c r="O42" s="307"/>
      <c r="P42" s="307"/>
      <c r="Q42" s="295"/>
      <c r="R42" s="295"/>
      <c r="S42" s="295"/>
      <c r="T42" s="295"/>
      <c r="U42" s="295"/>
      <c r="V42" s="307"/>
      <c r="W42" s="302"/>
      <c r="X42" s="308" t="s">
        <v>166</v>
      </c>
      <c r="Y42" s="273"/>
      <c r="Z42" s="406"/>
    </row>
    <row r="43" spans="1:36" ht="28.5" customHeight="1" x14ac:dyDescent="0.25">
      <c r="A43" s="276"/>
      <c r="B43" s="248"/>
      <c r="C43" s="243"/>
      <c r="D43" s="562" t="s">
        <v>170</v>
      </c>
      <c r="E43" s="294"/>
      <c r="F43" s="294"/>
      <c r="G43" s="294" t="str">
        <f>IF(G32=0," ","Alto")</f>
        <v xml:space="preserve"> </v>
      </c>
      <c r="H43" s="307"/>
      <c r="I43" s="307"/>
      <c r="J43" s="307"/>
      <c r="K43" s="307"/>
      <c r="L43" s="307"/>
      <c r="M43" s="307"/>
      <c r="N43" s="307"/>
      <c r="O43" s="307"/>
      <c r="P43" s="307"/>
      <c r="Q43" s="294" t="str">
        <f>IF(Q32=0," ","Bajo")</f>
        <v xml:space="preserve"> </v>
      </c>
      <c r="R43" s="294" t="str">
        <f>IF(R32=0," ","Bajo")</f>
        <v xml:space="preserve"> </v>
      </c>
      <c r="S43" s="294" t="str">
        <f>IF(S32=0," ","Bajo")</f>
        <v xml:space="preserve"> </v>
      </c>
      <c r="T43" s="294" t="str">
        <f>IF(T32=0," ","Bajo")</f>
        <v xml:space="preserve"> </v>
      </c>
      <c r="U43" s="294" t="str">
        <f>IF(U32=0," ","Bajo")</f>
        <v xml:space="preserve"> </v>
      </c>
      <c r="V43" s="294"/>
      <c r="W43" s="302"/>
      <c r="X43" s="303" t="s">
        <v>166</v>
      </c>
      <c r="Y43" s="273"/>
      <c r="Z43" s="406"/>
    </row>
    <row r="44" spans="1:36" ht="59.1" customHeight="1" x14ac:dyDescent="0.25">
      <c r="A44" s="276"/>
      <c r="B44" s="248"/>
      <c r="C44" s="243"/>
      <c r="D44" s="565" t="s">
        <v>171</v>
      </c>
      <c r="E44" s="294" t="str">
        <f>IF($E$32=0," ",IF($E$32="N/A"," ","Alto"))</f>
        <v>Alto</v>
      </c>
      <c r="F44" s="294"/>
      <c r="G44" s="294" t="str">
        <f>IF(G32=0," ","Alto")</f>
        <v xml:space="preserve"> </v>
      </c>
      <c r="H44" s="307"/>
      <c r="I44" s="294"/>
      <c r="J44" s="294"/>
      <c r="K44" s="307"/>
      <c r="L44" s="294"/>
      <c r="M44" s="294"/>
      <c r="N44" s="307"/>
      <c r="O44" s="307"/>
      <c r="P44" s="307"/>
      <c r="Q44" s="307"/>
      <c r="R44" s="307"/>
      <c r="S44" s="307"/>
      <c r="T44" s="307"/>
      <c r="U44" s="307"/>
      <c r="V44" s="294"/>
      <c r="W44" s="302"/>
      <c r="X44" s="303" t="s">
        <v>172</v>
      </c>
      <c r="Y44" s="273"/>
      <c r="Z44" s="406"/>
    </row>
    <row r="45" spans="1:36" ht="24.95" customHeight="1" x14ac:dyDescent="0.25">
      <c r="A45" s="276"/>
      <c r="B45" s="248"/>
      <c r="C45" s="243"/>
      <c r="D45" s="565" t="s">
        <v>173</v>
      </c>
      <c r="E45" s="294" t="str">
        <f>IF($E$32=0," ",IF($E$32="N/A"," ","Alto"))</f>
        <v>Alto</v>
      </c>
      <c r="F45" s="294"/>
      <c r="G45" s="294" t="str">
        <f>IF(G32=0," ","Alto")</f>
        <v xml:space="preserve"> </v>
      </c>
      <c r="H45" s="307"/>
      <c r="I45" s="294"/>
      <c r="J45" s="294"/>
      <c r="K45" s="307"/>
      <c r="L45" s="294"/>
      <c r="M45" s="294"/>
      <c r="N45" s="307"/>
      <c r="O45" s="307"/>
      <c r="P45" s="307"/>
      <c r="Q45" s="307"/>
      <c r="R45" s="307"/>
      <c r="S45" s="307"/>
      <c r="T45" s="307"/>
      <c r="U45" s="307"/>
      <c r="V45" s="294"/>
      <c r="W45" s="302"/>
      <c r="X45" s="303" t="s">
        <v>172</v>
      </c>
      <c r="Y45" s="273"/>
      <c r="Z45" s="406"/>
    </row>
    <row r="46" spans="1:36" ht="28.5" customHeight="1" x14ac:dyDescent="0.25">
      <c r="A46" s="276"/>
      <c r="B46" s="248"/>
      <c r="C46" s="243"/>
      <c r="D46" s="568" t="s">
        <v>174</v>
      </c>
      <c r="E46" s="294" t="str">
        <f>IF($E$32=0," ",IF($E$32="N/A"," ","Alto"))</f>
        <v>Alto</v>
      </c>
      <c r="F46" s="294"/>
      <c r="G46" s="294" t="str">
        <f>IF(G32=0," ","Alto")</f>
        <v xml:space="preserve"> </v>
      </c>
      <c r="H46" s="294" t="str">
        <f>IF(H32=0," ","Alto")</f>
        <v xml:space="preserve"> </v>
      </c>
      <c r="I46" s="307"/>
      <c r="J46" s="307"/>
      <c r="K46" s="307"/>
      <c r="L46" s="294"/>
      <c r="M46" s="307"/>
      <c r="N46" s="307"/>
      <c r="O46" s="307"/>
      <c r="P46" s="307"/>
      <c r="Q46" s="309"/>
      <c r="R46" s="309"/>
      <c r="S46" s="309"/>
      <c r="T46" s="307"/>
      <c r="U46" s="307"/>
      <c r="V46" s="307"/>
      <c r="W46" s="302"/>
      <c r="X46" s="303" t="s">
        <v>166</v>
      </c>
      <c r="Y46" s="273"/>
      <c r="Z46" s="406"/>
    </row>
    <row r="47" spans="1:36" ht="28.5" customHeight="1" x14ac:dyDescent="0.25">
      <c r="A47" s="276"/>
      <c r="B47" s="248"/>
      <c r="C47" s="243"/>
      <c r="D47" s="562" t="s">
        <v>175</v>
      </c>
      <c r="E47" s="271"/>
      <c r="F47" s="294" t="str">
        <f>IF(F32=0," ","Bajo")</f>
        <v xml:space="preserve"> </v>
      </c>
      <c r="G47" s="307"/>
      <c r="H47" s="307"/>
      <c r="I47" s="294"/>
      <c r="J47" s="294"/>
      <c r="K47" s="307"/>
      <c r="L47" s="294"/>
      <c r="M47" s="307"/>
      <c r="N47" s="307"/>
      <c r="O47" s="307"/>
      <c r="P47" s="307"/>
      <c r="Q47" s="309"/>
      <c r="R47" s="294"/>
      <c r="S47" s="309"/>
      <c r="T47" s="307"/>
      <c r="U47" s="307"/>
      <c r="V47" s="309" t="str">
        <f>IF(V32&gt;0,IF(Q29="Schools", "Bajo"," ")," ")</f>
        <v xml:space="preserve"> </v>
      </c>
      <c r="W47" s="302"/>
      <c r="X47" s="308" t="s">
        <v>176</v>
      </c>
      <c r="Y47" s="273"/>
      <c r="Z47" s="406"/>
    </row>
    <row r="48" spans="1:36" ht="47.1" customHeight="1" x14ac:dyDescent="0.25">
      <c r="A48" s="276"/>
      <c r="B48" s="248"/>
      <c r="C48" s="929"/>
      <c r="D48" s="563" t="s">
        <v>177</v>
      </c>
      <c r="E48" s="294" t="str">
        <f>IF($E$32=0," ",IF($E$32="N/A"," ","Alto"))</f>
        <v>Alto</v>
      </c>
      <c r="F48" s="294"/>
      <c r="G48" s="294" t="str">
        <f>IF(G32=0," ","Bajo")</f>
        <v xml:space="preserve"> </v>
      </c>
      <c r="H48" s="307"/>
      <c r="I48" s="307"/>
      <c r="J48" s="294"/>
      <c r="K48" s="307"/>
      <c r="L48" s="307"/>
      <c r="M48" s="307"/>
      <c r="N48" s="307"/>
      <c r="O48" s="307"/>
      <c r="P48" s="307"/>
      <c r="Q48" s="309"/>
      <c r="R48" s="309"/>
      <c r="S48" s="309"/>
      <c r="T48" s="307"/>
      <c r="U48" s="309"/>
      <c r="V48" s="307"/>
      <c r="W48" s="302"/>
      <c r="X48" s="308" t="s">
        <v>176</v>
      </c>
      <c r="Y48" s="273"/>
      <c r="Z48" s="406"/>
    </row>
    <row r="49" spans="1:26" ht="47.1" customHeight="1" x14ac:dyDescent="0.25">
      <c r="A49" s="276"/>
      <c r="B49" s="248"/>
      <c r="C49" s="930"/>
      <c r="D49" s="564" t="s">
        <v>178</v>
      </c>
      <c r="E49" s="294"/>
      <c r="F49" s="294"/>
      <c r="G49" s="294" t="str">
        <f>IF(G32=0," ","Bajo")</f>
        <v xml:space="preserve"> </v>
      </c>
      <c r="H49" s="294" t="str">
        <f>IF(H32=0," ","Bajo")</f>
        <v xml:space="preserve"> </v>
      </c>
      <c r="I49" s="307"/>
      <c r="J49" s="294"/>
      <c r="K49" s="307"/>
      <c r="L49" s="307"/>
      <c r="M49" s="307"/>
      <c r="N49" s="294"/>
      <c r="O49" s="307"/>
      <c r="P49" s="294" t="str">
        <f>IF(P32=0," ","Bajo")</f>
        <v xml:space="preserve"> </v>
      </c>
      <c r="Q49" s="309"/>
      <c r="R49" s="309"/>
      <c r="S49" s="309"/>
      <c r="T49" s="307"/>
      <c r="U49" s="309"/>
      <c r="V49" s="307"/>
      <c r="W49" s="302"/>
      <c r="X49" s="303" t="s">
        <v>172</v>
      </c>
      <c r="Z49" s="406"/>
    </row>
    <row r="50" spans="1:26" ht="36.950000000000003" customHeight="1" x14ac:dyDescent="0.25">
      <c r="A50" s="277"/>
      <c r="B50" s="248"/>
      <c r="C50" s="930"/>
      <c r="D50" s="569" t="s">
        <v>179</v>
      </c>
      <c r="E50" s="294"/>
      <c r="F50" s="294"/>
      <c r="G50" s="294" t="str">
        <f>IF(G32=0," ","Bajo")</f>
        <v xml:space="preserve"> </v>
      </c>
      <c r="H50" s="307"/>
      <c r="I50" s="307"/>
      <c r="J50" s="294"/>
      <c r="K50" s="294"/>
      <c r="L50" s="307"/>
      <c r="M50" s="307"/>
      <c r="N50" s="307"/>
      <c r="O50" s="307"/>
      <c r="P50" s="294" t="str">
        <f>IF(P32=0," ","Alto")</f>
        <v xml:space="preserve"> </v>
      </c>
      <c r="Q50" s="309"/>
      <c r="R50" s="309"/>
      <c r="S50" s="309"/>
      <c r="T50" s="307"/>
      <c r="U50" s="307"/>
      <c r="V50" s="307"/>
      <c r="W50" s="302"/>
      <c r="X50" s="308" t="s">
        <v>172</v>
      </c>
      <c r="Z50" s="406"/>
    </row>
    <row r="51" spans="1:26" ht="36.950000000000003" customHeight="1" x14ac:dyDescent="0.25">
      <c r="A51" s="277"/>
      <c r="B51" s="248"/>
      <c r="C51" s="931"/>
      <c r="D51" s="562" t="s">
        <v>180</v>
      </c>
      <c r="E51" s="294" t="str">
        <f>IF($E$32=0," ",IF($E$32="N/A"," ","Bajo"))</f>
        <v>Bajo</v>
      </c>
      <c r="F51" s="294"/>
      <c r="G51" s="294"/>
      <c r="H51" s="307"/>
      <c r="I51" s="294" t="str">
        <f>IF(I32=0," ","Alto")</f>
        <v xml:space="preserve"> </v>
      </c>
      <c r="J51" s="294" t="str">
        <f>IF(J32=0," ","Alto")</f>
        <v xml:space="preserve"> </v>
      </c>
      <c r="K51" s="294" t="str">
        <f>IF(K32=0," ","Alto")</f>
        <v xml:space="preserve"> </v>
      </c>
      <c r="L51" s="294" t="str">
        <f>IF(L32=0," ","Alto")</f>
        <v xml:space="preserve"> </v>
      </c>
      <c r="M51" s="294" t="str">
        <f>IF(M32=0," ","Alto")</f>
        <v xml:space="preserve"> </v>
      </c>
      <c r="N51" s="307"/>
      <c r="O51" s="307"/>
      <c r="P51" s="294"/>
      <c r="Q51" s="309"/>
      <c r="R51" s="294" t="str">
        <f>IF($Q$29="Public &amp; Office Buildings","Alto"," ")</f>
        <v xml:space="preserve"> </v>
      </c>
      <c r="S51" s="294" t="str">
        <f>IF(S32=0," ","Alto")</f>
        <v xml:space="preserve"> </v>
      </c>
      <c r="T51" s="307"/>
      <c r="U51" s="294" t="str">
        <f>IF(U32=0," ","Alto")</f>
        <v xml:space="preserve"> </v>
      </c>
      <c r="V51" s="307"/>
      <c r="W51" s="302"/>
      <c r="X51" s="308" t="s">
        <v>176</v>
      </c>
      <c r="Z51" s="406"/>
    </row>
    <row r="52" spans="1:26" ht="36.950000000000003" customHeight="1" x14ac:dyDescent="0.25">
      <c r="A52" s="277"/>
      <c r="B52" s="248"/>
      <c r="C52" s="931"/>
      <c r="D52" s="562" t="s">
        <v>181</v>
      </c>
      <c r="E52" s="294"/>
      <c r="F52" s="294"/>
      <c r="G52" s="307"/>
      <c r="H52" s="307"/>
      <c r="I52" s="294" t="str">
        <f>IF(I32=0," ","Bajo")</f>
        <v xml:space="preserve"> </v>
      </c>
      <c r="J52" s="294" t="str">
        <f>IF(J32=0," ","Bajo")</f>
        <v xml:space="preserve"> </v>
      </c>
      <c r="K52" s="294" t="str">
        <f>IF(K32=0," ","Bajo")</f>
        <v xml:space="preserve"> </v>
      </c>
      <c r="L52" s="307"/>
      <c r="M52" s="294" t="str">
        <f>IF(M32=0," ","Bajo")</f>
        <v xml:space="preserve"> </v>
      </c>
      <c r="N52" s="294" t="str">
        <f>IF(N32=0," ","Alto")</f>
        <v xml:space="preserve"> </v>
      </c>
      <c r="O52" s="307"/>
      <c r="P52" s="307"/>
      <c r="Q52" s="294" t="str">
        <f>IF(Q32=0," ","Bajo")</f>
        <v xml:space="preserve"> </v>
      </c>
      <c r="R52" s="294" t="str">
        <f>IF(Q32=0," ","Bajo")</f>
        <v xml:space="preserve"> </v>
      </c>
      <c r="S52" s="294" t="str">
        <f>IF(Q32=0," ","Bajo")</f>
        <v xml:space="preserve"> </v>
      </c>
      <c r="T52" s="294" t="str">
        <f>IF(T32=0," ","Bajo")</f>
        <v xml:space="preserve"> </v>
      </c>
      <c r="U52" s="294" t="str">
        <f>IF(U32=0," ","Alto")</f>
        <v xml:space="preserve"> </v>
      </c>
      <c r="V52" s="307"/>
      <c r="W52" s="302"/>
      <c r="X52" s="308" t="s">
        <v>172</v>
      </c>
      <c r="Z52" s="406"/>
    </row>
    <row r="53" spans="1:26" ht="36.950000000000003" customHeight="1" x14ac:dyDescent="0.25">
      <c r="A53" s="277"/>
      <c r="B53" s="248"/>
      <c r="C53" s="278"/>
      <c r="D53" s="565" t="s">
        <v>182</v>
      </c>
      <c r="E53" s="294" t="str">
        <f>IF($E$32=0," ",IF($E$32="N/A"," ","Alto"))</f>
        <v>Alto</v>
      </c>
      <c r="F53" s="294"/>
      <c r="G53" s="294" t="str">
        <f>IF(G32=0," ","Alto")</f>
        <v xml:space="preserve"> </v>
      </c>
      <c r="H53" s="307"/>
      <c r="I53" s="294"/>
      <c r="J53" s="294"/>
      <c r="K53" s="294"/>
      <c r="L53" s="307"/>
      <c r="M53" s="294"/>
      <c r="N53" s="294"/>
      <c r="O53" s="307"/>
      <c r="P53" s="294" t="str">
        <f>IF(P32=0," ","Alto")</f>
        <v xml:space="preserve"> </v>
      </c>
      <c r="Q53" s="294"/>
      <c r="R53" s="294"/>
      <c r="S53" s="294"/>
      <c r="T53" s="294"/>
      <c r="U53" s="294"/>
      <c r="V53" s="307"/>
      <c r="W53" s="302"/>
      <c r="X53" s="308" t="s">
        <v>176</v>
      </c>
      <c r="Z53" s="406"/>
    </row>
    <row r="54" spans="1:26" ht="36.950000000000003" customHeight="1" x14ac:dyDescent="0.25">
      <c r="A54" s="276"/>
      <c r="B54" s="248"/>
      <c r="C54" s="278"/>
      <c r="D54" s="562" t="s">
        <v>183</v>
      </c>
      <c r="E54" s="294"/>
      <c r="F54" s="294"/>
      <c r="G54" s="307"/>
      <c r="H54" s="307"/>
      <c r="I54" s="294"/>
      <c r="J54" s="294"/>
      <c r="K54" s="294" t="str">
        <f>IF(K32=0," ","Alto")</f>
        <v xml:space="preserve"> </v>
      </c>
      <c r="L54" s="307"/>
      <c r="M54" s="294"/>
      <c r="N54" s="294"/>
      <c r="O54" s="307"/>
      <c r="P54" s="307"/>
      <c r="Q54" s="294"/>
      <c r="R54" s="294"/>
      <c r="S54" s="294"/>
      <c r="T54" s="294"/>
      <c r="U54" s="294"/>
      <c r="V54" s="307"/>
      <c r="W54" s="302"/>
      <c r="X54" s="308" t="s">
        <v>176</v>
      </c>
      <c r="Z54" s="406"/>
    </row>
    <row r="55" spans="1:26" ht="57.6" customHeight="1" x14ac:dyDescent="0.25">
      <c r="A55" s="276"/>
      <c r="B55" s="248"/>
      <c r="C55" s="278"/>
      <c r="D55" s="562" t="s">
        <v>184</v>
      </c>
      <c r="E55" s="294"/>
      <c r="F55" s="294"/>
      <c r="G55" s="307"/>
      <c r="H55" s="307"/>
      <c r="I55" s="294"/>
      <c r="J55" s="294"/>
      <c r="K55" s="294" t="str">
        <f>IF(K32=0," ","Alto")</f>
        <v xml:space="preserve"> </v>
      </c>
      <c r="L55" s="307"/>
      <c r="M55" s="294"/>
      <c r="N55" s="294"/>
      <c r="O55" s="307"/>
      <c r="P55" s="307"/>
      <c r="Q55" s="294"/>
      <c r="R55" s="294"/>
      <c r="S55" s="294"/>
      <c r="T55" s="294" t="str">
        <f>IF($Q$29="Public &amp; Office Buildings", "Alto", " ")</f>
        <v xml:space="preserve"> </v>
      </c>
      <c r="U55" s="294" t="str">
        <f>IF(U32=0," ","Bajo")</f>
        <v xml:space="preserve"> </v>
      </c>
      <c r="V55" s="307"/>
      <c r="W55" s="302"/>
      <c r="X55" s="308" t="s">
        <v>176</v>
      </c>
      <c r="Z55" s="406"/>
    </row>
    <row r="56" spans="1:26" ht="24.95" customHeight="1" x14ac:dyDescent="0.25">
      <c r="A56" s="276"/>
      <c r="B56" s="248"/>
      <c r="C56" s="278"/>
      <c r="D56" s="562" t="s">
        <v>185</v>
      </c>
      <c r="E56" s="294"/>
      <c r="F56" s="294"/>
      <c r="G56" s="307"/>
      <c r="H56" s="307"/>
      <c r="I56" s="294"/>
      <c r="J56" s="294"/>
      <c r="K56" s="294"/>
      <c r="L56" s="307"/>
      <c r="M56" s="294"/>
      <c r="N56" s="294"/>
      <c r="O56" s="307"/>
      <c r="P56" s="307"/>
      <c r="Q56" s="294"/>
      <c r="R56" s="294"/>
      <c r="S56" s="294"/>
      <c r="T56" s="294"/>
      <c r="U56" s="294"/>
      <c r="V56" s="307"/>
      <c r="W56" s="302"/>
      <c r="X56" s="308" t="s">
        <v>176</v>
      </c>
      <c r="Z56" s="406"/>
    </row>
    <row r="57" spans="1:26" ht="24.95" customHeight="1" x14ac:dyDescent="0.25">
      <c r="A57" s="276"/>
      <c r="B57" s="248"/>
      <c r="C57" s="278"/>
      <c r="D57" s="562" t="s">
        <v>186</v>
      </c>
      <c r="E57" s="294" t="str">
        <f>IF($E$32=0," ",IF($E$32="N/A"," ","Alto"))</f>
        <v>Alto</v>
      </c>
      <c r="F57" s="294"/>
      <c r="G57" s="307"/>
      <c r="H57" s="307"/>
      <c r="I57" s="294"/>
      <c r="J57" s="294"/>
      <c r="K57" s="294"/>
      <c r="L57" s="307"/>
      <c r="M57" s="294"/>
      <c r="N57" s="294"/>
      <c r="O57" s="307"/>
      <c r="P57" s="307"/>
      <c r="Q57" s="294"/>
      <c r="R57" s="294"/>
      <c r="S57" s="294"/>
      <c r="T57" s="294"/>
      <c r="U57" s="294"/>
      <c r="V57" s="307"/>
      <c r="W57" s="302"/>
      <c r="X57" s="308" t="s">
        <v>176</v>
      </c>
      <c r="Z57" s="406"/>
    </row>
    <row r="58" spans="1:26" ht="36.950000000000003" customHeight="1" x14ac:dyDescent="0.25">
      <c r="A58" s="276"/>
      <c r="B58" s="248"/>
      <c r="C58" s="278"/>
      <c r="D58" s="562" t="s">
        <v>187</v>
      </c>
      <c r="E58" s="294"/>
      <c r="F58" s="294"/>
      <c r="G58" s="307"/>
      <c r="H58" s="307"/>
      <c r="I58" s="294" t="str">
        <f>IF(I32=0," ","Alto")</f>
        <v xml:space="preserve"> </v>
      </c>
      <c r="J58" s="294" t="str">
        <f>IF(J32=0," ","Alto")</f>
        <v xml:space="preserve"> </v>
      </c>
      <c r="K58" s="294"/>
      <c r="L58" s="295"/>
      <c r="M58" s="294" t="str">
        <f>IF(M32=0," ","Alto")</f>
        <v xml:space="preserve"> </v>
      </c>
      <c r="N58" s="294"/>
      <c r="O58" s="307"/>
      <c r="P58" s="307"/>
      <c r="Q58" s="294"/>
      <c r="R58" s="294"/>
      <c r="S58" s="294"/>
      <c r="T58" s="294"/>
      <c r="U58" s="294" t="str">
        <f>IF(U32=0,"",IF($Q$29="Public &amp; Office Buildings","Alto",""))</f>
        <v/>
      </c>
      <c r="V58" s="307"/>
      <c r="W58" s="302"/>
      <c r="X58" s="308" t="s">
        <v>176</v>
      </c>
      <c r="Z58" s="406"/>
    </row>
    <row r="59" spans="1:26" ht="36.950000000000003" customHeight="1" x14ac:dyDescent="0.25">
      <c r="A59" s="276"/>
      <c r="B59" s="248"/>
      <c r="C59" s="278"/>
      <c r="D59" s="562" t="s">
        <v>539</v>
      </c>
      <c r="E59" s="294"/>
      <c r="F59" s="294"/>
      <c r="G59" s="307"/>
      <c r="H59" s="307"/>
      <c r="I59" s="294" t="str">
        <f>IF(I32=0," ","Bajo")</f>
        <v xml:space="preserve"> </v>
      </c>
      <c r="J59" s="294"/>
      <c r="K59" s="294"/>
      <c r="L59" s="295"/>
      <c r="M59" s="294" t="str">
        <f>IF(M32=0," ","Bajo")</f>
        <v xml:space="preserve"> </v>
      </c>
      <c r="N59" s="294"/>
      <c r="O59" s="307"/>
      <c r="P59" s="307"/>
      <c r="Q59" s="294"/>
      <c r="R59" s="294"/>
      <c r="S59" s="294"/>
      <c r="T59" s="294"/>
      <c r="U59" s="294"/>
      <c r="V59" s="307"/>
      <c r="W59" s="302"/>
      <c r="X59" s="308" t="s">
        <v>172</v>
      </c>
      <c r="Z59" s="406"/>
    </row>
    <row r="60" spans="1:26" ht="36.950000000000003" customHeight="1" thickBot="1" x14ac:dyDescent="0.3">
      <c r="A60" s="276"/>
      <c r="B60" s="248"/>
      <c r="C60" s="278"/>
      <c r="D60" s="570" t="s">
        <v>188</v>
      </c>
      <c r="E60" s="322"/>
      <c r="F60" s="310"/>
      <c r="G60" s="311"/>
      <c r="H60" s="311"/>
      <c r="I60" s="310" t="str">
        <f>IF(I32=0," ","Bajo")</f>
        <v xml:space="preserve"> </v>
      </c>
      <c r="J60" s="310" t="str">
        <f>IF(J32=0," ","Bajo")</f>
        <v xml:space="preserve"> </v>
      </c>
      <c r="K60" s="310"/>
      <c r="L60" s="312"/>
      <c r="M60" s="310" t="str">
        <f>IF(M32=0," ","Bajo")</f>
        <v xml:space="preserve"> </v>
      </c>
      <c r="N60" s="310"/>
      <c r="O60" s="311"/>
      <c r="P60" s="311"/>
      <c r="Q60" s="310"/>
      <c r="R60" s="310"/>
      <c r="S60" s="310"/>
      <c r="T60" s="310"/>
      <c r="U60" s="310"/>
      <c r="V60" s="311"/>
      <c r="W60" s="313"/>
      <c r="X60" s="314" t="s">
        <v>176</v>
      </c>
      <c r="Z60" s="406"/>
    </row>
    <row r="61" spans="1:26" ht="26.45" customHeight="1" thickBot="1" x14ac:dyDescent="0.3">
      <c r="D61" s="280" t="s">
        <v>189</v>
      </c>
      <c r="E61" s="315"/>
      <c r="F61" s="315"/>
      <c r="G61" s="316"/>
      <c r="H61" s="316"/>
      <c r="I61" s="316"/>
      <c r="J61" s="316"/>
      <c r="K61" s="316"/>
      <c r="L61" s="316"/>
      <c r="M61" s="316"/>
      <c r="N61" s="316"/>
      <c r="O61" s="316"/>
      <c r="P61" s="316"/>
      <c r="Q61" s="316"/>
      <c r="R61" s="316"/>
      <c r="S61" s="316"/>
      <c r="T61" s="316"/>
      <c r="U61" s="316"/>
      <c r="V61" s="317"/>
      <c r="W61" s="6"/>
      <c r="X61" s="318"/>
      <c r="Z61" s="407"/>
    </row>
    <row r="62" spans="1:26" ht="54.6" customHeight="1" x14ac:dyDescent="0.25">
      <c r="D62" s="573" t="s">
        <v>190</v>
      </c>
      <c r="E62" s="574"/>
      <c r="F62" s="575" t="str">
        <f>IF(F32=0," ","Alto")</f>
        <v xml:space="preserve"> </v>
      </c>
      <c r="G62" s="575" t="str">
        <f>IF(G32=0," ","Alto")</f>
        <v xml:space="preserve"> </v>
      </c>
      <c r="H62" s="575"/>
      <c r="I62" s="575"/>
      <c r="J62" s="575"/>
      <c r="K62" s="575"/>
      <c r="L62" s="575"/>
      <c r="M62" s="575" t="str">
        <f>IF(M32=0," ","Alto")</f>
        <v xml:space="preserve"> </v>
      </c>
      <c r="N62" s="575"/>
      <c r="O62" s="575"/>
      <c r="P62" s="575"/>
      <c r="Q62" s="575"/>
      <c r="R62" s="575"/>
      <c r="S62" s="575"/>
      <c r="T62" s="575"/>
      <c r="U62" s="575"/>
      <c r="V62" s="575"/>
      <c r="W62" s="6"/>
      <c r="X62" s="320" t="s">
        <v>166</v>
      </c>
      <c r="Z62" s="406"/>
    </row>
    <row r="63" spans="1:26" ht="30.6" customHeight="1" x14ac:dyDescent="0.25">
      <c r="C63" s="922"/>
      <c r="D63" s="270" t="s">
        <v>191</v>
      </c>
      <c r="E63" s="319"/>
      <c r="F63" s="294" t="str">
        <f>IF(F32=0," ","Alto")</f>
        <v xml:space="preserve"> </v>
      </c>
      <c r="G63" s="294" t="str">
        <f>IF(G32=0," ","Alto")</f>
        <v xml:space="preserve"> </v>
      </c>
      <c r="H63" s="294"/>
      <c r="I63" s="294"/>
      <c r="J63" s="294"/>
      <c r="K63" s="294"/>
      <c r="L63" s="294"/>
      <c r="M63" s="294"/>
      <c r="N63" s="294"/>
      <c r="O63" s="294"/>
      <c r="P63" s="294"/>
      <c r="Q63" s="294"/>
      <c r="R63" s="294"/>
      <c r="S63" s="294"/>
      <c r="T63" s="294"/>
      <c r="U63" s="294"/>
      <c r="V63" s="294"/>
      <c r="W63" s="6"/>
      <c r="X63" s="320" t="s">
        <v>166</v>
      </c>
      <c r="Z63" s="406"/>
    </row>
    <row r="64" spans="1:26" ht="28.5" customHeight="1" x14ac:dyDescent="0.25">
      <c r="C64" s="922"/>
      <c r="D64" s="270" t="s">
        <v>192</v>
      </c>
      <c r="E64" s="319"/>
      <c r="F64" s="319"/>
      <c r="G64" s="294"/>
      <c r="H64" s="294"/>
      <c r="I64" s="294"/>
      <c r="J64" s="294"/>
      <c r="K64" s="294"/>
      <c r="L64" s="294"/>
      <c r="M64" s="294"/>
      <c r="N64" s="294"/>
      <c r="O64" s="294" t="str">
        <f>IF($F$32=0," ","Alto")</f>
        <v xml:space="preserve"> </v>
      </c>
      <c r="P64" s="294"/>
      <c r="Q64" s="294"/>
      <c r="R64" s="294"/>
      <c r="S64" s="294"/>
      <c r="T64" s="294"/>
      <c r="U64" s="294"/>
      <c r="V64" s="294"/>
      <c r="W64" s="6"/>
      <c r="X64" s="320" t="s">
        <v>166</v>
      </c>
      <c r="Z64" s="406"/>
    </row>
    <row r="65" spans="3:26" ht="31.5" customHeight="1" x14ac:dyDescent="0.25">
      <c r="C65" s="922"/>
      <c r="D65" s="270" t="s">
        <v>193</v>
      </c>
      <c r="E65" s="294" t="str">
        <f>IF($E$32=0," ",IF($E$32="N/A"," ","Bajo"))</f>
        <v>Bajo</v>
      </c>
      <c r="F65" s="319"/>
      <c r="G65" s="294"/>
      <c r="H65" s="294" t="str">
        <f t="shared" ref="H65:M65" si="4">IF(H32=0," ","Bajo")</f>
        <v xml:space="preserve"> </v>
      </c>
      <c r="I65" s="294" t="str">
        <f t="shared" si="4"/>
        <v xml:space="preserve"> </v>
      </c>
      <c r="J65" s="294" t="str">
        <f t="shared" si="4"/>
        <v xml:space="preserve"> </v>
      </c>
      <c r="K65" s="294" t="str">
        <f t="shared" si="4"/>
        <v xml:space="preserve"> </v>
      </c>
      <c r="L65" s="294" t="str">
        <f t="shared" si="4"/>
        <v xml:space="preserve"> </v>
      </c>
      <c r="M65" s="294" t="str">
        <f t="shared" si="4"/>
        <v xml:space="preserve"> </v>
      </c>
      <c r="N65" s="294"/>
      <c r="O65" s="294"/>
      <c r="P65" s="294"/>
      <c r="Q65" s="294"/>
      <c r="R65" s="294"/>
      <c r="S65" s="294"/>
      <c r="T65" s="294"/>
      <c r="U65" s="294"/>
      <c r="V65" s="294"/>
      <c r="W65" s="6"/>
      <c r="X65" s="320" t="s">
        <v>166</v>
      </c>
      <c r="Z65" s="406"/>
    </row>
    <row r="66" spans="3:26" ht="39" customHeight="1" x14ac:dyDescent="0.25">
      <c r="C66" s="922"/>
      <c r="D66" s="270" t="s">
        <v>194</v>
      </c>
      <c r="E66" s="319"/>
      <c r="F66" s="319"/>
      <c r="G66" s="294"/>
      <c r="H66" s="294"/>
      <c r="I66" s="294" t="str">
        <f>IF(I32=0," ","Bajo")</f>
        <v xml:space="preserve"> </v>
      </c>
      <c r="J66" s="294" t="str">
        <f>IF(J32=0," ","Bajo")</f>
        <v xml:space="preserve"> </v>
      </c>
      <c r="K66" s="294" t="str">
        <f>IF(K32=0," ","Bajo")</f>
        <v xml:space="preserve"> </v>
      </c>
      <c r="L66" s="294"/>
      <c r="M66" s="294"/>
      <c r="N66" s="294"/>
      <c r="O66" s="294"/>
      <c r="P66" s="294"/>
      <c r="Q66" s="294"/>
      <c r="R66" s="294"/>
      <c r="S66" s="294"/>
      <c r="T66" s="294"/>
      <c r="U66" s="294"/>
      <c r="V66" s="294"/>
      <c r="W66" s="6"/>
      <c r="X66" s="320" t="s">
        <v>166</v>
      </c>
      <c r="Y66" s="185"/>
      <c r="Z66" s="406"/>
    </row>
    <row r="67" spans="3:26" ht="48.6" customHeight="1" thickBot="1" x14ac:dyDescent="0.3">
      <c r="C67" s="922"/>
      <c r="D67" s="282" t="s">
        <v>195</v>
      </c>
      <c r="E67" s="321"/>
      <c r="F67" s="322" t="str">
        <f>IF(F32=0," ","Alto")</f>
        <v xml:space="preserve"> </v>
      </c>
      <c r="G67" s="322" t="str">
        <f>IF(G32=0," ","Alto")</f>
        <v xml:space="preserve"> </v>
      </c>
      <c r="H67" s="322"/>
      <c r="I67" s="322"/>
      <c r="J67" s="322"/>
      <c r="K67" s="322"/>
      <c r="L67" s="322"/>
      <c r="M67" s="322"/>
      <c r="N67" s="322"/>
      <c r="O67" s="322"/>
      <c r="P67" s="322"/>
      <c r="Q67" s="322"/>
      <c r="R67" s="322"/>
      <c r="S67" s="322"/>
      <c r="T67" s="322"/>
      <c r="U67" s="322"/>
      <c r="V67" s="322"/>
      <c r="W67" s="323"/>
      <c r="X67" s="324" t="s">
        <v>172</v>
      </c>
      <c r="Y67" s="283"/>
      <c r="Z67" s="408"/>
    </row>
    <row r="68" spans="3:26" x14ac:dyDescent="0.25">
      <c r="C68" s="922"/>
      <c r="D68" s="284"/>
      <c r="E68" s="111"/>
      <c r="F68" s="111"/>
      <c r="G68" s="285"/>
      <c r="H68" s="285"/>
      <c r="I68" s="285"/>
      <c r="J68" s="285"/>
      <c r="K68" s="285"/>
      <c r="L68" s="285"/>
      <c r="M68" s="285"/>
      <c r="N68" s="285"/>
      <c r="O68" s="285"/>
      <c r="P68" s="285"/>
      <c r="Q68" s="285"/>
      <c r="R68" s="285"/>
      <c r="S68" s="285"/>
      <c r="T68" s="285"/>
      <c r="U68" s="285"/>
      <c r="V68" s="285"/>
      <c r="X68" s="277"/>
    </row>
    <row r="69" spans="3:26" ht="39" customHeight="1" x14ac:dyDescent="0.25">
      <c r="C69" s="922"/>
      <c r="E69" s="111"/>
      <c r="F69" s="111"/>
      <c r="G69" s="285"/>
      <c r="H69" s="285"/>
      <c r="I69" s="285"/>
      <c r="J69" s="285"/>
      <c r="K69" s="285"/>
      <c r="L69" s="285"/>
      <c r="M69" s="285"/>
      <c r="N69" s="285"/>
      <c r="O69" s="285"/>
      <c r="P69" s="285"/>
      <c r="Q69" s="285"/>
      <c r="R69" s="285"/>
      <c r="S69" s="285"/>
      <c r="T69" s="285"/>
      <c r="U69" s="285"/>
      <c r="V69" s="285"/>
      <c r="X69" s="277"/>
    </row>
    <row r="70" spans="3:26" ht="38.450000000000003" customHeight="1" x14ac:dyDescent="0.25">
      <c r="C70" s="922"/>
    </row>
    <row r="71" spans="3:26" ht="56.1" customHeight="1" x14ac:dyDescent="0.25"/>
    <row r="72" spans="3:26" ht="19.5" customHeight="1" x14ac:dyDescent="0.25"/>
    <row r="73" spans="3:26" ht="29.1" customHeight="1" x14ac:dyDescent="0.25">
      <c r="D73" s="284"/>
    </row>
    <row r="74" spans="3:26" ht="33" customHeight="1" x14ac:dyDescent="0.25">
      <c r="D74" s="284"/>
    </row>
    <row r="75" spans="3:26" x14ac:dyDescent="0.25">
      <c r="D75" s="284"/>
    </row>
  </sheetData>
  <sheetProtection algorithmName="SHA-512" hashValue="pZGCnAp+Z3PzJAHsHNvtSxhAV7Sd/P2tbx4PNhjMdy5rkpIdnu4+lV/MqPrKZIpAPg0zHUssbRPjtAoC2+OJQg==" saltValue="9RwH8dkZt8woWKgxUnbXjQ==" spinCount="100000" sheet="1" selectLockedCells="1"/>
  <mergeCells count="57">
    <mergeCell ref="V32:V33"/>
    <mergeCell ref="P32:P33"/>
    <mergeCell ref="O32:O33"/>
    <mergeCell ref="N32:N33"/>
    <mergeCell ref="S32:S33"/>
    <mergeCell ref="E32:E33"/>
    <mergeCell ref="Q32:Q33"/>
    <mergeCell ref="R32:R33"/>
    <mergeCell ref="T32:T33"/>
    <mergeCell ref="U32:U33"/>
    <mergeCell ref="F31:M31"/>
    <mergeCell ref="F32:F33"/>
    <mergeCell ref="G32:G33"/>
    <mergeCell ref="H32:H33"/>
    <mergeCell ref="I32:I33"/>
    <mergeCell ref="J32:J33"/>
    <mergeCell ref="K32:K33"/>
    <mergeCell ref="L32:L33"/>
    <mergeCell ref="M32:M33"/>
    <mergeCell ref="C63:C70"/>
    <mergeCell ref="N8:P8"/>
    <mergeCell ref="P23:P24"/>
    <mergeCell ref="N31:P31"/>
    <mergeCell ref="A32:A35"/>
    <mergeCell ref="D32:D33"/>
    <mergeCell ref="C38:C39"/>
    <mergeCell ref="A40:A41"/>
    <mergeCell ref="C48:C52"/>
    <mergeCell ref="A27:A31"/>
    <mergeCell ref="A12:A22"/>
    <mergeCell ref="A23:A26"/>
    <mergeCell ref="E23:E24"/>
    <mergeCell ref="G23:G24"/>
    <mergeCell ref="H23:H24"/>
    <mergeCell ref="I23:I24"/>
    <mergeCell ref="Q31:V31"/>
    <mergeCell ref="Q23:Q24"/>
    <mergeCell ref="R23:R24"/>
    <mergeCell ref="S23:S24"/>
    <mergeCell ref="T23:T24"/>
    <mergeCell ref="U23:U24"/>
    <mergeCell ref="V23:V24"/>
    <mergeCell ref="Q5:V5"/>
    <mergeCell ref="Q6:V6"/>
    <mergeCell ref="R7:V7"/>
    <mergeCell ref="Q28:V28"/>
    <mergeCell ref="Q29:V29"/>
    <mergeCell ref="A8:A11"/>
    <mergeCell ref="Q8:V8"/>
    <mergeCell ref="F8:M8"/>
    <mergeCell ref="N23:N24"/>
    <mergeCell ref="O23:O24"/>
    <mergeCell ref="F23:F24"/>
    <mergeCell ref="J23:J24"/>
    <mergeCell ref="K23:K24"/>
    <mergeCell ref="L23:L24"/>
    <mergeCell ref="M23:M24"/>
  </mergeCells>
  <conditionalFormatting sqref="E10">
    <cfRule type="cellIs" dxfId="208" priority="1" operator="equal">
      <formula>"Alto"</formula>
    </cfRule>
    <cfRule type="cellIs" dxfId="207" priority="2" operator="equal">
      <formula>"Medio"</formula>
    </cfRule>
    <cfRule type="cellIs" dxfId="206" priority="3" operator="equal">
      <formula>"Bajo"</formula>
    </cfRule>
    <cfRule type="cellIs" dxfId="205" priority="5" operator="equal">
      <formula>0</formula>
    </cfRule>
  </conditionalFormatting>
  <conditionalFormatting sqref="E9:V9">
    <cfRule type="cellIs" dxfId="204" priority="6" operator="equal">
      <formula>0</formula>
    </cfRule>
  </conditionalFormatting>
  <conditionalFormatting sqref="E10:V10">
    <cfRule type="cellIs" dxfId="203" priority="10" operator="equal">
      <formula>"N/A"</formula>
    </cfRule>
  </conditionalFormatting>
  <conditionalFormatting sqref="E25:V25">
    <cfRule type="cellIs" dxfId="202" priority="7" operator="equal">
      <formula>"N/A"</formula>
    </cfRule>
    <cfRule type="cellIs" dxfId="201" priority="17" operator="equal">
      <formula>"Alto"</formula>
    </cfRule>
    <cfRule type="cellIs" dxfId="200" priority="18" operator="equal">
      <formula>"Medio"</formula>
    </cfRule>
    <cfRule type="cellIs" dxfId="199" priority="19" operator="equal">
      <formula>"Bajo"</formula>
    </cfRule>
  </conditionalFormatting>
  <conditionalFormatting sqref="E27:V27 E28:P28 E29:Q30 H41:M41 O41:T41">
    <cfRule type="cellIs" dxfId="198" priority="14" operator="equal">
      <formula>"Medio"</formula>
    </cfRule>
    <cfRule type="cellIs" dxfId="197" priority="15" operator="equal">
      <formula>"Bajo"</formula>
    </cfRule>
    <cfRule type="cellIs" dxfId="196" priority="16" operator="equal">
      <formula>"Alto"</formula>
    </cfRule>
  </conditionalFormatting>
  <conditionalFormatting sqref="E32:V33">
    <cfRule type="cellIs" dxfId="195" priority="4" operator="equal">
      <formula>0</formula>
    </cfRule>
  </conditionalFormatting>
  <conditionalFormatting sqref="F10:V10 T46:V46 T47:U47 H48:I48 T48:T49 V48:V49 I49 H50:I50 L50:O50 T50:V50 H51 N51:O51 T51 V51:V60 G52:H52 H53 G54:H60">
    <cfRule type="cellIs" dxfId="194" priority="20" operator="equal">
      <formula>"Medio"</formula>
    </cfRule>
    <cfRule type="cellIs" dxfId="193" priority="21" operator="equal">
      <formula>"Bajo"</formula>
    </cfRule>
    <cfRule type="cellIs" dxfId="192" priority="22" operator="equal">
      <formula>"Alto"</formula>
    </cfRule>
  </conditionalFormatting>
  <conditionalFormatting sqref="G40:H40 L40 N40:Q40 T40 V40:V42">
    <cfRule type="cellIs" dxfId="191" priority="11" operator="equal">
      <formula>"Alto"</formula>
    </cfRule>
    <cfRule type="cellIs" dxfId="190" priority="12" operator="equal">
      <formula>"Medio"</formula>
    </cfRule>
    <cfRule type="cellIs" dxfId="189" priority="13" operator="equal">
      <formula>"Bajo"</formula>
    </cfRule>
  </conditionalFormatting>
  <conditionalFormatting sqref="H42:I42 L42:P42 H43:P43 H44:H45 K44:K45 N44:U45 I46:K46 M46:P47 G47:H47 K47 K48:P48 K49:M49 O49 O52:P52 L52:L57 O53 O54:P60">
    <cfRule type="cellIs" dxfId="188" priority="23" operator="equal">
      <formula>"Medio"</formula>
    </cfRule>
    <cfRule type="cellIs" dxfId="187" priority="24" operator="equal">
      <formula>"Bajo"</formula>
    </cfRule>
    <cfRule type="cellIs" dxfId="186" priority="25" operator="equal">
      <formula>"Alto"</formula>
    </cfRule>
  </conditionalFormatting>
  <dataValidations disablePrompts="1" count="2">
    <dataValidation type="list" showInputMessage="1" showErrorMessage="1" sqref="E23:V24" xr:uid="{68FC7E23-3862-4D24-BE25-D73217E9ADCD}">
      <formula1>"Bajo, Alto"</formula1>
    </dataValidation>
    <dataValidation type="list" allowBlank="1" showInputMessage="1" showErrorMessage="1" sqref="E13:V22" xr:uid="{0AC9B8D1-7AE3-4DC1-AE1F-F5B3CC5AB175}">
      <formula1>"Alto,Bajo"</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EBF19-B4C3-488E-BAF1-04D152DC806D}">
  <sheetPr codeName="Sheet6">
    <tabColor rgb="FF990033"/>
  </sheetPr>
  <dimension ref="A2:X67"/>
  <sheetViews>
    <sheetView zoomScale="85" zoomScaleNormal="85" workbookViewId="0"/>
  </sheetViews>
  <sheetFormatPr baseColWidth="10" defaultColWidth="9.140625" defaultRowHeight="15" x14ac:dyDescent="0.25"/>
  <cols>
    <col min="1" max="1" width="41.140625" style="29" customWidth="1"/>
    <col min="2" max="2" width="2.7109375" style="29" customWidth="1"/>
    <col min="3" max="3" width="7.85546875" style="29" customWidth="1"/>
    <col min="4" max="9" width="9.140625" style="29"/>
    <col min="10" max="10" width="52.28515625" style="29" customWidth="1"/>
    <col min="11" max="12" width="7.5703125" style="29" customWidth="1"/>
    <col min="13" max="13" width="7.85546875" style="29" customWidth="1"/>
    <col min="14" max="14" width="11.7109375" style="29" customWidth="1"/>
    <col min="15" max="15" width="13.85546875" style="29" customWidth="1"/>
    <col min="16" max="16" width="24.42578125" style="29" customWidth="1"/>
    <col min="17" max="17" width="18.7109375" style="29" customWidth="1"/>
    <col min="18" max="18" width="8" style="29" customWidth="1"/>
    <col min="19" max="16384" width="9.140625" style="29"/>
  </cols>
  <sheetData>
    <row r="2" spans="1:20" ht="33" customHeight="1" x14ac:dyDescent="0.3">
      <c r="D2" s="91" t="s">
        <v>196</v>
      </c>
      <c r="E2" s="92"/>
      <c r="F2" s="93"/>
      <c r="G2" s="93"/>
      <c r="H2" s="93"/>
      <c r="I2" s="93"/>
    </row>
    <row r="3" spans="1:20" ht="41.45" customHeight="1" thickBot="1" x14ac:dyDescent="0.5">
      <c r="C3" s="31"/>
      <c r="D3" s="238" t="s">
        <v>1</v>
      </c>
      <c r="E3" s="238"/>
      <c r="F3" s="238"/>
      <c r="G3" s="238"/>
      <c r="H3" s="201"/>
      <c r="I3" s="201"/>
      <c r="J3" s="201"/>
      <c r="K3" s="201"/>
      <c r="L3" s="201"/>
      <c r="M3" s="201"/>
      <c r="N3" s="201"/>
      <c r="O3" s="201"/>
      <c r="P3" s="201"/>
      <c r="Q3" s="201"/>
    </row>
    <row r="4" spans="1:20" ht="21" customHeight="1" thickTop="1" x14ac:dyDescent="0.45">
      <c r="A4" s="36"/>
      <c r="B4" s="36"/>
      <c r="C4" s="31"/>
      <c r="D4" s="35"/>
      <c r="E4" s="35"/>
      <c r="F4" s="35"/>
      <c r="G4" s="35"/>
    </row>
    <row r="5" spans="1:20" ht="9.6" customHeight="1" x14ac:dyDescent="0.3">
      <c r="A5" s="860"/>
      <c r="B5" s="38"/>
      <c r="C5" s="31"/>
    </row>
    <row r="6" spans="1:20" ht="47.45" customHeight="1" x14ac:dyDescent="0.3">
      <c r="A6" s="860"/>
      <c r="B6" s="38"/>
      <c r="C6" s="31"/>
      <c r="D6" s="37" t="s">
        <v>197</v>
      </c>
      <c r="Q6" s="772" t="s">
        <v>7</v>
      </c>
    </row>
    <row r="7" spans="1:20" ht="9" customHeight="1" x14ac:dyDescent="0.3">
      <c r="A7" s="38"/>
      <c r="B7" s="38"/>
      <c r="C7" s="31"/>
      <c r="D7" s="37"/>
      <c r="O7" s="90"/>
    </row>
    <row r="8" spans="1:20" ht="18.600000000000001" customHeight="1" x14ac:dyDescent="0.3">
      <c r="A8" s="979"/>
      <c r="B8" s="94"/>
      <c r="C8" s="7"/>
      <c r="D8" s="980" t="s">
        <v>8</v>
      </c>
      <c r="E8" s="980"/>
      <c r="F8" s="980"/>
      <c r="G8" s="980"/>
      <c r="H8" s="980"/>
      <c r="I8" s="981"/>
      <c r="J8" s="938" t="s">
        <v>9</v>
      </c>
      <c r="K8" s="939"/>
      <c r="L8" s="943" t="s">
        <v>10</v>
      </c>
      <c r="M8" s="943"/>
      <c r="N8" s="436" t="s">
        <v>11</v>
      </c>
      <c r="O8" s="436" t="s">
        <v>12</v>
      </c>
      <c r="P8" s="450" t="s">
        <v>13</v>
      </c>
      <c r="Q8" s="402" t="s">
        <v>14</v>
      </c>
    </row>
    <row r="9" spans="1:20" ht="22.5" customHeight="1" x14ac:dyDescent="0.3">
      <c r="A9" s="979"/>
      <c r="B9" s="94"/>
      <c r="C9" s="7"/>
      <c r="D9" s="982"/>
      <c r="E9" s="982"/>
      <c r="F9" s="982"/>
      <c r="G9" s="982"/>
      <c r="H9" s="982"/>
      <c r="I9" s="983"/>
      <c r="J9" s="940"/>
      <c r="K9" s="941"/>
      <c r="L9" s="944" t="s">
        <v>15</v>
      </c>
      <c r="M9" s="944"/>
      <c r="N9" s="451" t="s">
        <v>16</v>
      </c>
      <c r="O9" s="452" t="s">
        <v>17</v>
      </c>
      <c r="P9" s="453" t="s">
        <v>18</v>
      </c>
      <c r="Q9" s="454" t="s">
        <v>19</v>
      </c>
    </row>
    <row r="10" spans="1:20" ht="84" customHeight="1" x14ac:dyDescent="0.25">
      <c r="A10" s="979"/>
      <c r="B10" s="94"/>
      <c r="C10" s="13" t="s">
        <v>20</v>
      </c>
      <c r="D10" s="965" t="s">
        <v>198</v>
      </c>
      <c r="E10" s="965"/>
      <c r="F10" s="965"/>
      <c r="G10" s="965"/>
      <c r="H10" s="965"/>
      <c r="I10" s="965"/>
      <c r="J10" s="942" t="s">
        <v>199</v>
      </c>
      <c r="K10" s="942"/>
      <c r="L10" s="945">
        <v>0</v>
      </c>
      <c r="M10" s="945"/>
      <c r="N10" s="445">
        <v>1</v>
      </c>
      <c r="O10" s="445">
        <v>2</v>
      </c>
      <c r="P10" s="445">
        <v>3</v>
      </c>
      <c r="Q10" s="455"/>
    </row>
    <row r="11" spans="1:20" ht="52.5" customHeight="1" x14ac:dyDescent="0.25">
      <c r="A11" s="94"/>
      <c r="B11" s="94"/>
      <c r="C11" s="13" t="s">
        <v>21</v>
      </c>
      <c r="D11" s="965" t="s">
        <v>200</v>
      </c>
      <c r="E11" s="965"/>
      <c r="F11" s="965"/>
      <c r="G11" s="965"/>
      <c r="H11" s="965"/>
      <c r="I11" s="965"/>
      <c r="J11" s="942" t="s">
        <v>540</v>
      </c>
      <c r="K11" s="942"/>
      <c r="L11" s="945">
        <v>0</v>
      </c>
      <c r="M11" s="945"/>
      <c r="N11" s="445">
        <v>1</v>
      </c>
      <c r="O11" s="445">
        <v>2</v>
      </c>
      <c r="P11" s="445">
        <v>3</v>
      </c>
      <c r="Q11" s="455"/>
    </row>
    <row r="12" spans="1:20" s="51" customFormat="1" ht="42.95" customHeight="1" x14ac:dyDescent="0.25">
      <c r="A12" s="979"/>
      <c r="B12" s="94"/>
      <c r="C12" s="13" t="s">
        <v>22</v>
      </c>
      <c r="D12" s="965" t="s">
        <v>543</v>
      </c>
      <c r="E12" s="965"/>
      <c r="F12" s="965"/>
      <c r="G12" s="965"/>
      <c r="H12" s="965"/>
      <c r="I12" s="965"/>
      <c r="J12" s="942" t="s">
        <v>541</v>
      </c>
      <c r="K12" s="942"/>
      <c r="L12" s="945">
        <v>0</v>
      </c>
      <c r="M12" s="945"/>
      <c r="N12" s="445">
        <v>1</v>
      </c>
      <c r="O12" s="445">
        <v>2</v>
      </c>
      <c r="P12" s="445">
        <v>3</v>
      </c>
      <c r="Q12" s="455"/>
    </row>
    <row r="13" spans="1:20" ht="78.95" customHeight="1" x14ac:dyDescent="0.25">
      <c r="A13" s="979"/>
      <c r="B13" s="94"/>
      <c r="C13" s="13" t="s">
        <v>23</v>
      </c>
      <c r="D13" s="965" t="s">
        <v>201</v>
      </c>
      <c r="E13" s="965"/>
      <c r="F13" s="965"/>
      <c r="G13" s="965"/>
      <c r="H13" s="965"/>
      <c r="I13" s="965"/>
      <c r="J13" s="942" t="s">
        <v>202</v>
      </c>
      <c r="K13" s="942"/>
      <c r="L13" s="945">
        <v>0</v>
      </c>
      <c r="M13" s="945"/>
      <c r="N13" s="445">
        <v>1</v>
      </c>
      <c r="O13" s="445">
        <v>2</v>
      </c>
      <c r="P13" s="445">
        <v>3</v>
      </c>
      <c r="Q13" s="455"/>
    </row>
    <row r="14" spans="1:20" ht="72" customHeight="1" x14ac:dyDescent="0.25">
      <c r="A14" s="979"/>
      <c r="B14" s="94"/>
      <c r="C14" s="112" t="s">
        <v>28</v>
      </c>
      <c r="D14" s="965" t="s">
        <v>203</v>
      </c>
      <c r="E14" s="965"/>
      <c r="F14" s="965"/>
      <c r="G14" s="965"/>
      <c r="H14" s="965"/>
      <c r="I14" s="965"/>
      <c r="J14" s="942" t="s">
        <v>542</v>
      </c>
      <c r="K14" s="942"/>
      <c r="L14" s="945">
        <v>0</v>
      </c>
      <c r="M14" s="945"/>
      <c r="N14" s="445">
        <v>1</v>
      </c>
      <c r="O14" s="445">
        <v>2</v>
      </c>
      <c r="P14" s="445">
        <v>3</v>
      </c>
      <c r="Q14" s="455"/>
      <c r="S14" s="188"/>
      <c r="T14" s="188"/>
    </row>
    <row r="15" spans="1:20" ht="134.44999999999999" customHeight="1" thickBot="1" x14ac:dyDescent="0.3">
      <c r="A15" s="928"/>
      <c r="B15" s="96"/>
      <c r="C15" s="13" t="s">
        <v>29</v>
      </c>
      <c r="D15" s="964" t="s">
        <v>204</v>
      </c>
      <c r="E15" s="964"/>
      <c r="F15" s="964"/>
      <c r="G15" s="964"/>
      <c r="H15" s="964"/>
      <c r="I15" s="964"/>
      <c r="J15" s="976" t="s">
        <v>205</v>
      </c>
      <c r="K15" s="976"/>
      <c r="L15" s="950">
        <v>0</v>
      </c>
      <c r="M15" s="950"/>
      <c r="N15" s="440">
        <v>1</v>
      </c>
      <c r="O15" s="440">
        <v>2</v>
      </c>
      <c r="P15" s="440">
        <v>3</v>
      </c>
      <c r="Q15" s="456"/>
      <c r="S15" s="188"/>
      <c r="T15" s="188"/>
    </row>
    <row r="16" spans="1:20" ht="15" customHeight="1" thickTop="1" x14ac:dyDescent="0.25">
      <c r="A16" s="928"/>
      <c r="B16" s="96"/>
      <c r="C16" s="13"/>
      <c r="D16" s="120"/>
      <c r="E16" s="120"/>
      <c r="F16" s="120"/>
      <c r="G16" s="120"/>
      <c r="H16" s="120"/>
      <c r="I16" s="120"/>
      <c r="J16" s="121"/>
      <c r="K16" s="16"/>
      <c r="L16" s="16"/>
      <c r="M16" s="16"/>
      <c r="N16" s="16"/>
      <c r="O16" s="122"/>
      <c r="S16" s="188"/>
      <c r="T16" s="188"/>
    </row>
    <row r="17" spans="1:24" ht="29.1" customHeight="1" x14ac:dyDescent="0.25">
      <c r="A17" s="928"/>
      <c r="B17" s="96"/>
      <c r="C17" s="53"/>
      <c r="D17" s="959" t="s">
        <v>544</v>
      </c>
      <c r="E17" s="960"/>
      <c r="F17" s="960"/>
      <c r="G17" s="960"/>
      <c r="H17" s="960"/>
      <c r="I17" s="960"/>
      <c r="J17" s="960"/>
      <c r="K17" s="6"/>
      <c r="L17" s="591"/>
      <c r="M17" s="6"/>
      <c r="N17" s="591" t="s">
        <v>206</v>
      </c>
      <c r="O17" s="6"/>
      <c r="P17" s="592"/>
      <c r="Q17" s="17" t="e">
        <f>AVERAGE(Q10,Q11,Q12,Q13,Q14)</f>
        <v>#DIV/0!</v>
      </c>
      <c r="R17" s="6"/>
      <c r="S17" s="593" t="e">
        <f>MAX(Q17,Q52)</f>
        <v>#DIV/0!</v>
      </c>
      <c r="T17" s="19"/>
    </row>
    <row r="18" spans="1:24" ht="9.9499999999999993" customHeight="1" x14ac:dyDescent="0.25">
      <c r="A18" s="928"/>
      <c r="B18" s="96"/>
      <c r="C18" s="53"/>
      <c r="D18" s="589"/>
      <c r="E18" s="590"/>
      <c r="F18" s="590"/>
      <c r="G18" s="590"/>
      <c r="H18" s="590"/>
      <c r="I18" s="590"/>
      <c r="J18" s="590"/>
      <c r="K18" s="594"/>
      <c r="L18" s="594"/>
      <c r="M18" s="594"/>
      <c r="N18" s="594"/>
      <c r="O18" s="595"/>
      <c r="P18" s="596"/>
      <c r="Q18" s="6"/>
      <c r="R18" s="6"/>
      <c r="S18" s="19"/>
      <c r="T18" s="19"/>
    </row>
    <row r="19" spans="1:24" ht="29.1" customHeight="1" x14ac:dyDescent="0.25">
      <c r="A19" s="65"/>
      <c r="B19" s="65"/>
      <c r="D19" s="6"/>
      <c r="E19" s="6"/>
      <c r="F19" s="6"/>
      <c r="G19" s="6"/>
      <c r="H19" s="6"/>
      <c r="I19" s="6"/>
      <c r="J19" s="6"/>
      <c r="K19" s="6"/>
      <c r="L19" s="591"/>
      <c r="M19" s="591"/>
      <c r="N19" s="591" t="s">
        <v>207</v>
      </c>
      <c r="O19" s="6"/>
      <c r="P19" s="597"/>
      <c r="Q19" s="17" t="e">
        <f>AVERAGE(Q14:Q15)</f>
        <v>#DIV/0!</v>
      </c>
      <c r="R19" s="6"/>
      <c r="S19" s="19"/>
      <c r="T19" s="19"/>
    </row>
    <row r="20" spans="1:24" ht="11.45" customHeight="1" x14ac:dyDescent="0.25">
      <c r="A20" s="54"/>
      <c r="B20" s="54"/>
      <c r="D20" s="6"/>
      <c r="E20" s="6"/>
      <c r="F20" s="6"/>
      <c r="G20" s="6"/>
      <c r="H20" s="6"/>
      <c r="I20" s="6"/>
      <c r="J20" s="6"/>
      <c r="K20" s="598"/>
      <c r="L20" s="598"/>
      <c r="M20" s="598"/>
      <c r="N20" s="598"/>
      <c r="O20" s="599"/>
      <c r="P20" s="6"/>
      <c r="Q20" s="6"/>
      <c r="R20" s="6"/>
      <c r="S20" s="19"/>
      <c r="T20" s="19"/>
    </row>
    <row r="21" spans="1:24" ht="29.1" customHeight="1" x14ac:dyDescent="0.25">
      <c r="A21" s="65"/>
      <c r="B21" s="65"/>
      <c r="D21" s="6"/>
      <c r="E21" s="6"/>
      <c r="F21" s="6"/>
      <c r="G21" s="6"/>
      <c r="H21" s="6"/>
      <c r="I21" s="6"/>
      <c r="J21" s="6"/>
      <c r="K21" s="6"/>
      <c r="L21" s="591"/>
      <c r="M21" s="591"/>
      <c r="N21" s="946" t="s">
        <v>208</v>
      </c>
      <c r="O21" s="946"/>
      <c r="P21" s="946"/>
      <c r="Q21" s="15" t="e">
        <f>IF(Q17&lt;=1,"Bajo",IF(Q17&lt;=2,"Medio","Alto"))</f>
        <v>#DIV/0!</v>
      </c>
      <c r="R21" s="6"/>
      <c r="S21" s="19"/>
      <c r="T21" s="19"/>
    </row>
    <row r="22" spans="1:24" ht="14.1" customHeight="1" x14ac:dyDescent="0.25">
      <c r="A22" s="65"/>
      <c r="B22" s="65"/>
      <c r="D22" s="6"/>
      <c r="E22" s="6"/>
      <c r="F22" s="6"/>
      <c r="G22" s="6"/>
      <c r="H22" s="6"/>
      <c r="I22" s="6"/>
      <c r="J22" s="6"/>
      <c r="K22" s="6"/>
      <c r="L22" s="591"/>
      <c r="M22" s="591"/>
      <c r="N22" s="600"/>
      <c r="O22" s="600"/>
      <c r="P22" s="600"/>
      <c r="Q22" s="15"/>
      <c r="R22" s="6"/>
      <c r="S22" s="19"/>
      <c r="T22" s="19"/>
    </row>
    <row r="23" spans="1:24" ht="29.1" customHeight="1" x14ac:dyDescent="0.25">
      <c r="A23" s="65"/>
      <c r="B23" s="65"/>
      <c r="D23" s="6"/>
      <c r="E23" s="6"/>
      <c r="F23" s="6"/>
      <c r="G23" s="6"/>
      <c r="H23" s="6"/>
      <c r="I23" s="6"/>
      <c r="J23" s="6"/>
      <c r="K23" s="6"/>
      <c r="L23" s="591"/>
      <c r="M23" s="591"/>
      <c r="N23" s="591" t="s">
        <v>209</v>
      </c>
      <c r="O23" s="6"/>
      <c r="P23" s="6"/>
      <c r="Q23" s="15" t="e">
        <f>IF(Q19&lt;=1,"Bajo",IF(Q19&lt;=2,"Medio","Alto"))</f>
        <v>#DIV/0!</v>
      </c>
      <c r="R23" s="6"/>
      <c r="S23" s="19"/>
      <c r="T23" s="19"/>
      <c r="X23" s="29" t="s">
        <v>33</v>
      </c>
    </row>
    <row r="24" spans="1:24" ht="47.45" customHeight="1" x14ac:dyDescent="0.25">
      <c r="A24" s="65"/>
      <c r="B24" s="65"/>
      <c r="D24" s="6"/>
      <c r="E24" s="6"/>
      <c r="F24" s="6"/>
      <c r="G24" s="6"/>
      <c r="H24" s="6"/>
      <c r="I24" s="6"/>
      <c r="J24" s="6"/>
      <c r="K24" s="594"/>
      <c r="L24" s="594"/>
      <c r="M24" s="594"/>
      <c r="N24" s="594"/>
      <c r="O24" s="601"/>
      <c r="P24" s="6"/>
      <c r="Q24" s="6"/>
      <c r="R24" s="6"/>
      <c r="S24" s="19"/>
      <c r="T24" s="19"/>
    </row>
    <row r="25" spans="1:24" ht="52.5" customHeight="1" x14ac:dyDescent="0.25">
      <c r="A25" s="65"/>
      <c r="B25" s="65"/>
      <c r="C25" s="6"/>
      <c r="D25" s="12" t="s">
        <v>210</v>
      </c>
      <c r="E25" s="6"/>
      <c r="F25" s="6"/>
      <c r="G25" s="6"/>
      <c r="H25" s="6"/>
      <c r="I25" s="6"/>
      <c r="J25" s="6"/>
      <c r="K25" s="6"/>
      <c r="L25" s="6"/>
      <c r="M25" s="6"/>
      <c r="N25" s="6"/>
      <c r="Q25" s="772" t="s">
        <v>7</v>
      </c>
    </row>
    <row r="26" spans="1:24" ht="2.1" customHeight="1" x14ac:dyDescent="0.3">
      <c r="A26" s="65"/>
      <c r="B26" s="65"/>
      <c r="C26" s="7"/>
      <c r="D26" s="961" t="s">
        <v>8</v>
      </c>
      <c r="E26" s="961"/>
      <c r="F26" s="961"/>
      <c r="G26" s="961"/>
      <c r="H26" s="961"/>
      <c r="I26" s="961"/>
      <c r="J26" s="114" t="s">
        <v>9</v>
      </c>
      <c r="K26" s="115" t="s">
        <v>10</v>
      </c>
      <c r="L26" s="115" t="s">
        <v>11</v>
      </c>
      <c r="M26" s="115" t="s">
        <v>12</v>
      </c>
      <c r="N26" s="115" t="s">
        <v>13</v>
      </c>
      <c r="O26" s="59" t="s">
        <v>14</v>
      </c>
    </row>
    <row r="27" spans="1:24" ht="3.95" customHeight="1" x14ac:dyDescent="0.3">
      <c r="A27" s="65"/>
      <c r="B27" s="65"/>
      <c r="C27" s="7"/>
      <c r="D27" s="962"/>
      <c r="E27" s="962"/>
      <c r="F27" s="962"/>
      <c r="G27" s="962"/>
      <c r="H27" s="962"/>
      <c r="I27" s="962"/>
      <c r="J27" s="116"/>
      <c r="K27" s="117" t="s">
        <v>15</v>
      </c>
      <c r="L27" s="117" t="s">
        <v>16</v>
      </c>
      <c r="M27" s="118" t="s">
        <v>17</v>
      </c>
      <c r="N27" s="117" t="s">
        <v>18</v>
      </c>
      <c r="O27" s="97" t="s">
        <v>19</v>
      </c>
    </row>
    <row r="28" spans="1:24" ht="26.45" customHeight="1" x14ac:dyDescent="0.3">
      <c r="A28" s="65"/>
      <c r="B28" s="65"/>
      <c r="C28" s="7"/>
      <c r="D28" s="967" t="s">
        <v>8</v>
      </c>
      <c r="E28" s="967"/>
      <c r="F28" s="967"/>
      <c r="G28" s="967"/>
      <c r="H28" s="967"/>
      <c r="I28" s="967"/>
      <c r="J28" s="955" t="s">
        <v>9</v>
      </c>
      <c r="K28" s="955"/>
      <c r="L28" s="947" t="s">
        <v>10</v>
      </c>
      <c r="M28" s="947"/>
      <c r="N28" s="1" t="s">
        <v>11</v>
      </c>
      <c r="O28" s="1" t="s">
        <v>12</v>
      </c>
      <c r="P28" s="2" t="s">
        <v>13</v>
      </c>
      <c r="Q28" s="45" t="s">
        <v>14</v>
      </c>
    </row>
    <row r="29" spans="1:24" ht="18.600000000000001" customHeight="1" x14ac:dyDescent="0.3">
      <c r="A29" s="65"/>
      <c r="B29" s="65"/>
      <c r="C29" s="7"/>
      <c r="D29" s="968"/>
      <c r="E29" s="968"/>
      <c r="F29" s="968"/>
      <c r="G29" s="968"/>
      <c r="H29" s="968"/>
      <c r="I29" s="968"/>
      <c r="J29" s="956"/>
      <c r="K29" s="956"/>
      <c r="L29" s="948" t="s">
        <v>15</v>
      </c>
      <c r="M29" s="948"/>
      <c r="N29" s="3" t="s">
        <v>16</v>
      </c>
      <c r="O29" s="4" t="s">
        <v>17</v>
      </c>
      <c r="P29" s="5" t="s">
        <v>18</v>
      </c>
      <c r="Q29" s="45" t="s">
        <v>19</v>
      </c>
    </row>
    <row r="30" spans="1:24" ht="76.5" customHeight="1" x14ac:dyDescent="0.25">
      <c r="A30" s="65"/>
      <c r="B30" s="65"/>
      <c r="C30" s="8" t="s">
        <v>42</v>
      </c>
      <c r="D30" s="963" t="s">
        <v>211</v>
      </c>
      <c r="E30" s="963"/>
      <c r="F30" s="963"/>
      <c r="G30" s="963"/>
      <c r="H30" s="963"/>
      <c r="I30" s="963"/>
      <c r="J30" s="957" t="s">
        <v>212</v>
      </c>
      <c r="K30" s="957"/>
      <c r="L30" s="949">
        <v>0</v>
      </c>
      <c r="M30" s="949"/>
      <c r="N30" s="443">
        <v>1</v>
      </c>
      <c r="O30" s="443">
        <v>2</v>
      </c>
      <c r="P30" s="443">
        <v>3</v>
      </c>
      <c r="Q30" s="444"/>
    </row>
    <row r="31" spans="1:24" ht="63.6" customHeight="1" x14ac:dyDescent="0.25">
      <c r="A31" s="65"/>
      <c r="B31" s="65"/>
      <c r="C31" s="8" t="s">
        <v>45</v>
      </c>
      <c r="D31" s="965" t="s">
        <v>213</v>
      </c>
      <c r="E31" s="965"/>
      <c r="F31" s="965"/>
      <c r="G31" s="965"/>
      <c r="H31" s="965"/>
      <c r="I31" s="965"/>
      <c r="J31" s="942" t="s">
        <v>214</v>
      </c>
      <c r="K31" s="942"/>
      <c r="L31" s="945">
        <v>0</v>
      </c>
      <c r="M31" s="945"/>
      <c r="N31" s="446"/>
      <c r="O31" s="446"/>
      <c r="P31" s="445">
        <v>3</v>
      </c>
      <c r="Q31" s="447"/>
    </row>
    <row r="32" spans="1:24" ht="45.6" customHeight="1" thickBot="1" x14ac:dyDescent="0.3">
      <c r="A32" s="65"/>
      <c r="B32" s="65"/>
      <c r="C32" s="8" t="s">
        <v>48</v>
      </c>
      <c r="D32" s="964" t="s">
        <v>215</v>
      </c>
      <c r="E32" s="964"/>
      <c r="F32" s="964"/>
      <c r="G32" s="964"/>
      <c r="H32" s="964"/>
      <c r="I32" s="964"/>
      <c r="J32" s="976" t="s">
        <v>216</v>
      </c>
      <c r="K32" s="976"/>
      <c r="L32" s="950">
        <v>0</v>
      </c>
      <c r="M32" s="950"/>
      <c r="N32" s="448"/>
      <c r="O32" s="448"/>
      <c r="P32" s="440">
        <v>3</v>
      </c>
      <c r="Q32" s="449"/>
    </row>
    <row r="33" spans="1:23" ht="12" customHeight="1" thickTop="1" x14ac:dyDescent="0.25">
      <c r="A33" s="65"/>
      <c r="B33" s="65"/>
      <c r="C33" s="74"/>
      <c r="D33" s="98"/>
      <c r="E33" s="99"/>
      <c r="F33" s="100"/>
      <c r="G33" s="100"/>
      <c r="H33" s="100"/>
      <c r="I33" s="100"/>
      <c r="J33" s="101"/>
      <c r="K33" s="102"/>
      <c r="L33" s="102"/>
      <c r="M33" s="102"/>
      <c r="N33" s="102"/>
      <c r="O33" s="103"/>
      <c r="P33" s="77"/>
    </row>
    <row r="34" spans="1:23" s="460" customFormat="1" ht="29.1" customHeight="1" x14ac:dyDescent="0.25">
      <c r="A34" s="457"/>
      <c r="B34" s="457"/>
      <c r="C34" s="459"/>
      <c r="D34" s="461"/>
      <c r="E34" s="462"/>
      <c r="F34" s="462"/>
      <c r="G34" s="462"/>
      <c r="H34" s="462"/>
      <c r="I34" s="462"/>
      <c r="J34" s="462"/>
      <c r="L34" s="401"/>
      <c r="M34" s="401"/>
      <c r="N34" s="602"/>
      <c r="O34" s="602" t="s">
        <v>30</v>
      </c>
      <c r="P34" s="603"/>
      <c r="Q34" s="17">
        <f>MAX(Q30:Q32)</f>
        <v>0</v>
      </c>
      <c r="R34" s="604"/>
      <c r="S34" s="604"/>
      <c r="T34" s="604"/>
      <c r="U34" s="604"/>
      <c r="V34" s="604"/>
      <c r="W34" s="604"/>
    </row>
    <row r="35" spans="1:23" ht="14.45" customHeight="1" x14ac:dyDescent="0.25">
      <c r="A35" s="65"/>
      <c r="B35" s="65"/>
      <c r="C35" s="74"/>
      <c r="D35" s="98"/>
      <c r="E35" s="99"/>
      <c r="F35" s="99"/>
      <c r="G35" s="99"/>
      <c r="H35" s="99"/>
      <c r="I35" s="99"/>
      <c r="J35" s="99"/>
      <c r="K35" s="104"/>
      <c r="L35" s="104"/>
      <c r="M35" s="104"/>
      <c r="N35" s="605"/>
      <c r="O35" s="606"/>
      <c r="P35" s="607"/>
      <c r="Q35" s="586"/>
      <c r="R35" s="6"/>
      <c r="S35" s="6"/>
      <c r="T35" s="6"/>
      <c r="U35" s="6"/>
      <c r="V35" s="6"/>
      <c r="W35" s="6"/>
    </row>
    <row r="36" spans="1:23" ht="8.4499999999999993" customHeight="1" x14ac:dyDescent="0.25">
      <c r="A36" s="65"/>
      <c r="B36" s="65"/>
      <c r="C36" s="74"/>
      <c r="K36" s="104"/>
      <c r="L36" s="104"/>
      <c r="M36" s="104"/>
      <c r="N36" s="605"/>
      <c r="O36" s="606"/>
      <c r="P36" s="607"/>
      <c r="Q36" s="586"/>
      <c r="R36" s="6"/>
      <c r="S36" s="6"/>
      <c r="T36" s="6"/>
      <c r="U36" s="6"/>
      <c r="V36" s="6"/>
      <c r="W36" s="6"/>
    </row>
    <row r="37" spans="1:23" s="460" customFormat="1" ht="29.1" customHeight="1" x14ac:dyDescent="0.25">
      <c r="A37" s="457"/>
      <c r="B37" s="457"/>
      <c r="C37" s="459"/>
      <c r="L37" s="401"/>
      <c r="M37" s="401"/>
      <c r="N37" s="602"/>
      <c r="O37" s="946" t="s">
        <v>217</v>
      </c>
      <c r="P37" s="946"/>
      <c r="Q37" s="601" t="str">
        <f>IF(Q34&lt;=1,"Bajo",IF(Q34&lt;=2,"Medio","Alto"))</f>
        <v>Bajo</v>
      </c>
      <c r="R37" s="604"/>
      <c r="S37" s="604"/>
      <c r="T37" s="604"/>
      <c r="U37" s="604"/>
      <c r="V37" s="604"/>
      <c r="W37" s="604"/>
    </row>
    <row r="38" spans="1:23" ht="47.45" customHeight="1" x14ac:dyDescent="0.25">
      <c r="C38" s="74"/>
      <c r="D38" s="977" t="s">
        <v>32</v>
      </c>
      <c r="E38" s="977"/>
      <c r="F38" s="977"/>
      <c r="G38" s="977"/>
      <c r="H38" s="977"/>
      <c r="I38" s="977"/>
      <c r="J38" s="977"/>
      <c r="K38" s="977"/>
      <c r="L38" s="977"/>
      <c r="M38" s="977"/>
      <c r="N38" s="977"/>
      <c r="O38" s="977"/>
      <c r="P38" s="106"/>
      <c r="Q38" s="106"/>
      <c r="R38" s="106"/>
      <c r="S38" s="106"/>
    </row>
    <row r="39" spans="1:23" ht="30.95" customHeight="1" x14ac:dyDescent="0.25">
      <c r="C39" s="74"/>
      <c r="D39" s="838" t="s">
        <v>32</v>
      </c>
      <c r="E39" s="838"/>
      <c r="F39" s="838"/>
      <c r="G39" s="838"/>
      <c r="H39" s="838"/>
      <c r="I39" s="838"/>
      <c r="J39" s="838"/>
      <c r="K39" s="838"/>
      <c r="L39" s="838"/>
      <c r="M39" s="838"/>
      <c r="N39" s="838"/>
      <c r="O39" s="838"/>
      <c r="P39" s="838"/>
      <c r="Q39" s="838"/>
      <c r="R39" s="106"/>
      <c r="S39" s="106"/>
    </row>
    <row r="40" spans="1:23" ht="20.45" customHeight="1" x14ac:dyDescent="0.25">
      <c r="C40" s="6"/>
      <c r="D40" s="954" t="s">
        <v>218</v>
      </c>
      <c r="E40" s="954"/>
      <c r="F40" s="954"/>
      <c r="G40" s="954"/>
      <c r="H40" s="954"/>
      <c r="I40" s="954"/>
      <c r="J40" s="954"/>
      <c r="K40" s="954"/>
      <c r="L40" s="954"/>
      <c r="M40" s="954"/>
      <c r="N40" s="954"/>
      <c r="O40" s="954"/>
      <c r="P40" s="954"/>
      <c r="Q40" s="954"/>
    </row>
    <row r="41" spans="1:23" ht="33" customHeight="1" x14ac:dyDescent="0.25">
      <c r="C41" s="6"/>
      <c r="D41" s="954"/>
      <c r="E41" s="954"/>
      <c r="F41" s="954"/>
      <c r="G41" s="954"/>
      <c r="H41" s="954"/>
      <c r="I41" s="954"/>
      <c r="J41" s="954"/>
      <c r="K41" s="954"/>
      <c r="L41" s="954"/>
      <c r="M41" s="954"/>
      <c r="N41" s="954"/>
      <c r="O41" s="954"/>
      <c r="P41" s="954"/>
      <c r="Q41" s="954"/>
    </row>
    <row r="42" spans="1:23" ht="14.45" customHeight="1" x14ac:dyDescent="0.25">
      <c r="C42" s="6"/>
      <c r="D42" s="114" t="s">
        <v>8</v>
      </c>
      <c r="E42" s="114"/>
      <c r="F42" s="114"/>
      <c r="G42" s="114"/>
      <c r="H42" s="114"/>
      <c r="I42" s="114"/>
      <c r="J42" s="114" t="s">
        <v>9</v>
      </c>
      <c r="K42" s="978" t="s">
        <v>36</v>
      </c>
      <c r="L42" s="978"/>
      <c r="M42" s="978" t="s">
        <v>37</v>
      </c>
      <c r="N42" s="978"/>
      <c r="Q42" s="984" t="s">
        <v>558</v>
      </c>
    </row>
    <row r="43" spans="1:23" ht="39.75" customHeight="1" x14ac:dyDescent="0.25">
      <c r="C43" s="6"/>
      <c r="D43" s="966" t="s">
        <v>35</v>
      </c>
      <c r="E43" s="966"/>
      <c r="F43" s="966"/>
      <c r="G43" s="966"/>
      <c r="H43" s="966"/>
      <c r="I43" s="966"/>
      <c r="J43" s="966"/>
      <c r="K43" s="437" t="s">
        <v>39</v>
      </c>
      <c r="L43" s="437" t="s">
        <v>41</v>
      </c>
      <c r="M43" s="437" t="s">
        <v>39</v>
      </c>
      <c r="N43" s="437" t="s">
        <v>41</v>
      </c>
      <c r="Q43" s="984"/>
    </row>
    <row r="44" spans="1:23" ht="21.95" customHeight="1" x14ac:dyDescent="0.25">
      <c r="D44" s="971" t="s">
        <v>8</v>
      </c>
      <c r="E44" s="972"/>
      <c r="F44" s="972"/>
      <c r="G44" s="972"/>
      <c r="H44" s="972"/>
      <c r="I44" s="972"/>
      <c r="J44" s="969" t="s">
        <v>9</v>
      </c>
      <c r="K44" s="952" t="s">
        <v>36</v>
      </c>
      <c r="L44" s="952"/>
      <c r="M44" s="952"/>
      <c r="N44" s="952" t="s">
        <v>37</v>
      </c>
      <c r="O44" s="952"/>
      <c r="P44" s="953"/>
      <c r="Q44" s="441" t="s">
        <v>14</v>
      </c>
    </row>
    <row r="45" spans="1:23" ht="45" customHeight="1" x14ac:dyDescent="0.25">
      <c r="B45" s="6"/>
      <c r="C45" s="6"/>
      <c r="D45" s="973"/>
      <c r="E45" s="974"/>
      <c r="F45" s="974"/>
      <c r="G45" s="974"/>
      <c r="H45" s="974"/>
      <c r="I45" s="974"/>
      <c r="J45" s="970"/>
      <c r="K45" s="466" t="s">
        <v>39</v>
      </c>
      <c r="L45" s="466" t="s">
        <v>40</v>
      </c>
      <c r="M45" s="466" t="s">
        <v>41</v>
      </c>
      <c r="N45" s="466" t="s">
        <v>39</v>
      </c>
      <c r="O45" s="466" t="s">
        <v>40</v>
      </c>
      <c r="P45" s="467" t="s">
        <v>41</v>
      </c>
      <c r="Q45" s="45" t="s">
        <v>219</v>
      </c>
    </row>
    <row r="46" spans="1:23" ht="60.95" customHeight="1" x14ac:dyDescent="0.25">
      <c r="B46" s="6"/>
      <c r="C46" s="13" t="s">
        <v>220</v>
      </c>
      <c r="D46" s="975" t="s">
        <v>221</v>
      </c>
      <c r="E46" s="975"/>
      <c r="F46" s="975"/>
      <c r="G46" s="975"/>
      <c r="H46" s="975"/>
      <c r="I46" s="975"/>
      <c r="J46" s="468" t="s">
        <v>222</v>
      </c>
      <c r="K46" s="469">
        <v>1</v>
      </c>
      <c r="L46" s="443">
        <v>0.9</v>
      </c>
      <c r="M46" s="443">
        <v>0.8</v>
      </c>
      <c r="N46" s="469">
        <v>1.2</v>
      </c>
      <c r="O46" s="469">
        <v>1.3</v>
      </c>
      <c r="P46" s="469">
        <v>1.5</v>
      </c>
      <c r="Q46" s="788">
        <v>1.5</v>
      </c>
    </row>
    <row r="47" spans="1:23" ht="60.95" customHeight="1" x14ac:dyDescent="0.25">
      <c r="B47" s="6"/>
      <c r="C47" s="13" t="s">
        <v>223</v>
      </c>
      <c r="D47" s="965" t="s">
        <v>224</v>
      </c>
      <c r="E47" s="965"/>
      <c r="F47" s="965"/>
      <c r="G47" s="965"/>
      <c r="H47" s="965"/>
      <c r="I47" s="965"/>
      <c r="J47" s="470" t="s">
        <v>225</v>
      </c>
      <c r="K47" s="463">
        <v>1</v>
      </c>
      <c r="L47" s="445">
        <v>0.9</v>
      </c>
      <c r="M47" s="445">
        <v>0.8</v>
      </c>
      <c r="N47" s="463">
        <v>1.2</v>
      </c>
      <c r="O47" s="463">
        <v>1.3</v>
      </c>
      <c r="P47" s="463">
        <v>1.5</v>
      </c>
      <c r="Q47" s="789">
        <v>1.5</v>
      </c>
    </row>
    <row r="48" spans="1:23" ht="61.5" customHeight="1" x14ac:dyDescent="0.25">
      <c r="B48" s="6"/>
      <c r="C48" s="13" t="s">
        <v>226</v>
      </c>
      <c r="D48" s="965" t="s">
        <v>227</v>
      </c>
      <c r="E48" s="965"/>
      <c r="F48" s="965"/>
      <c r="G48" s="965"/>
      <c r="H48" s="965"/>
      <c r="I48" s="965"/>
      <c r="J48" s="470" t="s">
        <v>228</v>
      </c>
      <c r="K48" s="463">
        <v>1</v>
      </c>
      <c r="L48" s="445">
        <v>0.9</v>
      </c>
      <c r="M48" s="445">
        <v>0.8</v>
      </c>
      <c r="N48" s="463">
        <v>1.2</v>
      </c>
      <c r="O48" s="463">
        <v>1.3</v>
      </c>
      <c r="P48" s="463">
        <v>1.5</v>
      </c>
      <c r="Q48" s="789">
        <v>0.8</v>
      </c>
      <c r="S48" s="188"/>
      <c r="T48" s="188"/>
    </row>
    <row r="49" spans="2:20" ht="48.95" customHeight="1" thickBot="1" x14ac:dyDescent="0.3">
      <c r="B49" s="6"/>
      <c r="C49" s="13" t="s">
        <v>229</v>
      </c>
      <c r="D49" s="958" t="s">
        <v>230</v>
      </c>
      <c r="E49" s="958"/>
      <c r="F49" s="958"/>
      <c r="G49" s="958"/>
      <c r="H49" s="958"/>
      <c r="I49" s="958"/>
      <c r="J49" s="471" t="s">
        <v>231</v>
      </c>
      <c r="K49" s="464">
        <v>1</v>
      </c>
      <c r="L49" s="465">
        <v>0.9</v>
      </c>
      <c r="M49" s="465">
        <v>0.8</v>
      </c>
      <c r="N49" s="464">
        <v>1.2</v>
      </c>
      <c r="O49" s="464">
        <v>1.3</v>
      </c>
      <c r="P49" s="464">
        <v>1.5</v>
      </c>
      <c r="Q49" s="790">
        <v>0.8</v>
      </c>
      <c r="R49" s="58"/>
      <c r="S49" s="188"/>
      <c r="T49" s="188"/>
    </row>
    <row r="50" spans="2:20" ht="15.6" customHeight="1" x14ac:dyDescent="0.25">
      <c r="B50" s="6"/>
      <c r="C50" s="13"/>
      <c r="D50" s="109"/>
      <c r="E50" s="109"/>
      <c r="F50" s="109"/>
      <c r="G50" s="109"/>
      <c r="H50" s="109"/>
      <c r="I50" s="109"/>
      <c r="J50" s="110"/>
      <c r="K50" s="108"/>
      <c r="L50" s="111"/>
      <c r="M50" s="108"/>
      <c r="N50" s="108"/>
      <c r="O50" s="80"/>
      <c r="P50" s="58"/>
      <c r="S50" s="188"/>
      <c r="T50" s="188"/>
    </row>
    <row r="51" spans="2:20" x14ac:dyDescent="0.25">
      <c r="B51" s="6"/>
      <c r="C51" s="6"/>
      <c r="S51" s="188"/>
      <c r="T51" s="188"/>
    </row>
    <row r="52" spans="2:20" ht="29.1" customHeight="1" x14ac:dyDescent="0.25">
      <c r="B52" s="6"/>
      <c r="C52" s="6"/>
      <c r="L52" s="442"/>
      <c r="M52" s="946" t="s">
        <v>232</v>
      </c>
      <c r="N52" s="946"/>
      <c r="O52" s="946"/>
      <c r="P52" s="946"/>
      <c r="Q52" s="17" t="e">
        <f>IF($Q$46*$Q$17 &gt; 3, 3, $Q$46*$Q$17)</f>
        <v>#DIV/0!</v>
      </c>
      <c r="R52" s="6"/>
      <c r="S52" s="593" t="e">
        <f>MAX(Q52,Q17)</f>
        <v>#DIV/0!</v>
      </c>
      <c r="T52" s="19"/>
    </row>
    <row r="53" spans="2:20" ht="13.5" customHeight="1" x14ac:dyDescent="0.25">
      <c r="M53" s="6"/>
      <c r="N53" s="6"/>
      <c r="O53"/>
      <c r="P53" s="6"/>
      <c r="Q53" s="6"/>
      <c r="R53" s="6"/>
      <c r="S53" s="19"/>
      <c r="T53" s="19"/>
    </row>
    <row r="54" spans="2:20" ht="29.1" customHeight="1" x14ac:dyDescent="0.25">
      <c r="K54" s="442"/>
      <c r="L54" s="442"/>
      <c r="M54" s="946" t="s">
        <v>233</v>
      </c>
      <c r="N54" s="946"/>
      <c r="O54" s="946"/>
      <c r="P54" s="946"/>
      <c r="Q54" s="15" t="e">
        <f>IF(Q52&lt;=1,"Bajo",IF(Q52&lt;=2,"Medio","Alto"))</f>
        <v>#DIV/0!</v>
      </c>
      <c r="R54" s="608"/>
      <c r="S54" s="609"/>
      <c r="T54" s="609"/>
    </row>
    <row r="55" spans="2:20" x14ac:dyDescent="0.25">
      <c r="M55" s="6"/>
      <c r="N55" s="6"/>
      <c r="O55" s="6"/>
      <c r="P55" s="6"/>
      <c r="Q55" s="608"/>
      <c r="R55" s="608"/>
      <c r="S55" s="609"/>
      <c r="T55" s="19"/>
    </row>
    <row r="56" spans="2:20" x14ac:dyDescent="0.25">
      <c r="M56" s="6"/>
      <c r="N56" s="6"/>
      <c r="O56" s="6"/>
      <c r="P56" s="6"/>
      <c r="Q56" s="6"/>
      <c r="R56" s="6"/>
      <c r="S56" s="19"/>
      <c r="T56" s="19"/>
    </row>
    <row r="57" spans="2:20" ht="29.1" customHeight="1" x14ac:dyDescent="0.25">
      <c r="K57" s="72"/>
      <c r="L57" s="72"/>
      <c r="M57" s="951" t="s">
        <v>234</v>
      </c>
      <c r="N57" s="951"/>
      <c r="O57" s="951"/>
      <c r="P57" s="951"/>
      <c r="Q57" s="17" t="e">
        <f>IF($Q$47*$Q$1911&gt;3,3,$Q$47*$Q$19)</f>
        <v>#DIV/0!</v>
      </c>
      <c r="R57" s="6"/>
      <c r="S57" s="593" t="e">
        <f>MAX(Q57,Q19)</f>
        <v>#DIV/0!</v>
      </c>
      <c r="T57" s="19"/>
    </row>
    <row r="58" spans="2:20" x14ac:dyDescent="0.25">
      <c r="M58" s="6"/>
      <c r="N58" s="6"/>
      <c r="O58"/>
      <c r="P58" s="6"/>
      <c r="Q58" s="6"/>
      <c r="R58" s="6"/>
      <c r="S58" s="19"/>
      <c r="T58" s="19"/>
    </row>
    <row r="59" spans="2:20" ht="29.1" customHeight="1" x14ac:dyDescent="0.25">
      <c r="K59" s="442"/>
      <c r="L59" s="442"/>
      <c r="M59" s="946" t="s">
        <v>235</v>
      </c>
      <c r="N59" s="946"/>
      <c r="O59" s="946"/>
      <c r="P59" s="946"/>
      <c r="Q59" s="15" t="e">
        <f>IF(Q57&lt;=1,"Bajo",IF(Q57&lt;=2,"Medio","Alto"))</f>
        <v>#DIV/0!</v>
      </c>
      <c r="R59" s="6"/>
      <c r="S59" s="19"/>
      <c r="T59" s="19"/>
    </row>
    <row r="60" spans="2:20" x14ac:dyDescent="0.25">
      <c r="M60" s="6"/>
      <c r="N60" s="6"/>
      <c r="O60" s="6"/>
      <c r="P60" s="6"/>
      <c r="Q60" s="6"/>
      <c r="R60" s="6"/>
      <c r="S60" s="19"/>
      <c r="T60" s="19"/>
    </row>
    <row r="61" spans="2:20" x14ac:dyDescent="0.25">
      <c r="M61" s="6"/>
      <c r="N61" s="6"/>
      <c r="O61" s="6"/>
      <c r="P61" s="6"/>
      <c r="Q61" s="6"/>
      <c r="R61" s="6"/>
      <c r="S61" s="19"/>
      <c r="T61" s="19"/>
    </row>
    <row r="62" spans="2:20" ht="29.1" customHeight="1" x14ac:dyDescent="0.25">
      <c r="J62" s="73"/>
      <c r="K62" s="442"/>
      <c r="L62" s="442"/>
      <c r="M62" s="946" t="s">
        <v>236</v>
      </c>
      <c r="N62" s="946"/>
      <c r="O62" s="946"/>
      <c r="P62" s="946"/>
      <c r="Q62" s="17">
        <f>IF(MAX(Q48:Q49)*Q34 &gt; 3,3,MAX(Q48:Q49)*Q34)</f>
        <v>0</v>
      </c>
      <c r="R62" s="608"/>
      <c r="S62" s="610">
        <f>MAX(Q62,Q34)</f>
        <v>0</v>
      </c>
      <c r="T62" s="609"/>
    </row>
    <row r="63" spans="2:20" x14ac:dyDescent="0.25">
      <c r="M63" s="6"/>
      <c r="N63" s="6"/>
      <c r="O63" s="6"/>
      <c r="P63" s="6"/>
      <c r="Q63" s="6"/>
      <c r="R63" s="6"/>
      <c r="S63" s="19"/>
      <c r="T63" s="19"/>
    </row>
    <row r="64" spans="2:20" ht="29.1" customHeight="1" x14ac:dyDescent="0.25">
      <c r="L64" s="442"/>
      <c r="M64" s="946" t="s">
        <v>237</v>
      </c>
      <c r="N64" s="946"/>
      <c r="O64" s="946"/>
      <c r="P64" s="946"/>
      <c r="Q64" s="601" t="str">
        <f>IF(Q62&lt;=1,"Bajo",IF(Q62&lt;=2,"Medio","Alto"))</f>
        <v>Bajo</v>
      </c>
      <c r="R64" s="6"/>
      <c r="S64" s="19"/>
      <c r="T64" s="19"/>
    </row>
    <row r="65" spans="15:20" x14ac:dyDescent="0.25">
      <c r="O65" s="6"/>
      <c r="S65" s="188"/>
      <c r="T65" s="188"/>
    </row>
    <row r="66" spans="15:20" x14ac:dyDescent="0.25">
      <c r="S66" s="188"/>
      <c r="T66" s="188"/>
    </row>
    <row r="67" spans="15:20" x14ac:dyDescent="0.25">
      <c r="S67" s="188"/>
      <c r="T67" s="188"/>
    </row>
  </sheetData>
  <sheetProtection algorithmName="SHA-512" hashValue="mMxPLuFiekS7IhUJp1TsbTE0o+TjtoQYfO36PtOt0fZZtl63OWK3VzYHxZOwWFbjnrdo5zCVY3syuM/nXbaOwQ==" saltValue="qGzOSS9qg0EmEl3xhu51tA==" spinCount="100000" sheet="1" selectLockedCells="1"/>
  <mergeCells count="64">
    <mergeCell ref="Q42:Q43"/>
    <mergeCell ref="D31:I31"/>
    <mergeCell ref="D12:I12"/>
    <mergeCell ref="D14:I14"/>
    <mergeCell ref="J31:K31"/>
    <mergeCell ref="J32:K32"/>
    <mergeCell ref="K42:L42"/>
    <mergeCell ref="J14:K14"/>
    <mergeCell ref="N21:P21"/>
    <mergeCell ref="O37:P37"/>
    <mergeCell ref="L13:M13"/>
    <mergeCell ref="L14:M14"/>
    <mergeCell ref="L15:M15"/>
    <mergeCell ref="D39:Q39"/>
    <mergeCell ref="A5:A6"/>
    <mergeCell ref="A8:A10"/>
    <mergeCell ref="A12:A14"/>
    <mergeCell ref="D13:I13"/>
    <mergeCell ref="D15:I15"/>
    <mergeCell ref="D8:I9"/>
    <mergeCell ref="D10:I10"/>
    <mergeCell ref="D11:I11"/>
    <mergeCell ref="D49:I49"/>
    <mergeCell ref="D17:J17"/>
    <mergeCell ref="A15:A18"/>
    <mergeCell ref="D26:I27"/>
    <mergeCell ref="D30:I30"/>
    <mergeCell ref="D32:I32"/>
    <mergeCell ref="D47:I47"/>
    <mergeCell ref="D43:J43"/>
    <mergeCell ref="D28:I29"/>
    <mergeCell ref="J44:J45"/>
    <mergeCell ref="D44:I45"/>
    <mergeCell ref="D48:I48"/>
    <mergeCell ref="D46:I46"/>
    <mergeCell ref="J15:K15"/>
    <mergeCell ref="D38:O38"/>
    <mergeCell ref="M42:N42"/>
    <mergeCell ref="M62:P62"/>
    <mergeCell ref="M64:P64"/>
    <mergeCell ref="L28:M28"/>
    <mergeCell ref="L29:M29"/>
    <mergeCell ref="L30:M30"/>
    <mergeCell ref="L31:M31"/>
    <mergeCell ref="L32:M32"/>
    <mergeCell ref="M52:P52"/>
    <mergeCell ref="M54:P54"/>
    <mergeCell ref="M57:P57"/>
    <mergeCell ref="M59:P59"/>
    <mergeCell ref="K44:M44"/>
    <mergeCell ref="N44:P44"/>
    <mergeCell ref="D40:Q41"/>
    <mergeCell ref="J28:K29"/>
    <mergeCell ref="J30:K30"/>
    <mergeCell ref="L8:M8"/>
    <mergeCell ref="L9:M9"/>
    <mergeCell ref="L10:M10"/>
    <mergeCell ref="L11:M11"/>
    <mergeCell ref="L12:M12"/>
    <mergeCell ref="J8:K9"/>
    <mergeCell ref="J10:K10"/>
    <mergeCell ref="J11:K11"/>
    <mergeCell ref="J12:K12"/>
    <mergeCell ref="J13:K13"/>
  </mergeCells>
  <conditionalFormatting sqref="O33 O35:O36 Q37">
    <cfRule type="cellIs" dxfId="185" priority="20" operator="equal">
      <formula>"Bajo"</formula>
    </cfRule>
  </conditionalFormatting>
  <conditionalFormatting sqref="O33 O35:O36">
    <cfRule type="cellIs" dxfId="184" priority="21" operator="equal">
      <formula>"Medio"</formula>
    </cfRule>
    <cfRule type="cellIs" dxfId="183" priority="22" operator="equal">
      <formula>"Alto"</formula>
    </cfRule>
  </conditionalFormatting>
  <conditionalFormatting sqref="O50">
    <cfRule type="cellIs" dxfId="182" priority="16" operator="equal">
      <formula>"Very High"</formula>
    </cfRule>
    <cfRule type="cellIs" dxfId="181" priority="17" operator="equal">
      <formula>"Bajo"</formula>
    </cfRule>
    <cfRule type="cellIs" dxfId="180" priority="18" operator="equal">
      <formula>"Medio"</formula>
    </cfRule>
    <cfRule type="cellIs" dxfId="179" priority="19" operator="equal">
      <formula>"Alto"</formula>
    </cfRule>
  </conditionalFormatting>
  <conditionalFormatting sqref="Q21:Q23 O24">
    <cfRule type="cellIs" dxfId="178" priority="26" operator="equal">
      <formula>"Bajo"</formula>
    </cfRule>
    <cfRule type="cellIs" dxfId="177" priority="27" operator="equal">
      <formula>"Medio"</formula>
    </cfRule>
    <cfRule type="cellIs" dxfId="176" priority="28" operator="equal">
      <formula>"Alto"</formula>
    </cfRule>
  </conditionalFormatting>
  <conditionalFormatting sqref="Q37">
    <cfRule type="cellIs" dxfId="175" priority="14" operator="equal">
      <formula>"Medio"</formula>
    </cfRule>
    <cfRule type="cellIs" dxfId="174" priority="15" operator="equal">
      <formula>"Alto"</formula>
    </cfRule>
  </conditionalFormatting>
  <conditionalFormatting sqref="Q54">
    <cfRule type="cellIs" dxfId="173" priority="1" operator="equal">
      <formula>"Bajo"</formula>
    </cfRule>
    <cfRule type="cellIs" dxfId="172" priority="2" operator="equal">
      <formula>"Medio"</formula>
    </cfRule>
    <cfRule type="cellIs" dxfId="171" priority="3" operator="equal">
      <formula>"Alto"</formula>
    </cfRule>
  </conditionalFormatting>
  <conditionalFormatting sqref="Q59">
    <cfRule type="cellIs" dxfId="170" priority="7" operator="equal">
      <formula>"Bajo"</formula>
    </cfRule>
    <cfRule type="cellIs" dxfId="169" priority="8" operator="equal">
      <formula>"Medio"</formula>
    </cfRule>
    <cfRule type="cellIs" dxfId="168" priority="9" operator="equal">
      <formula>"Alto"</formula>
    </cfRule>
  </conditionalFormatting>
  <conditionalFormatting sqref="Q64">
    <cfRule type="cellIs" dxfId="167" priority="4" operator="equal">
      <formula>"Bajo"</formula>
    </cfRule>
    <cfRule type="cellIs" dxfId="166" priority="5" operator="equal">
      <formula>"Medio"</formula>
    </cfRule>
    <cfRule type="cellIs" dxfId="165" priority="6" operator="equal">
      <formula>"Alto"</formula>
    </cfRule>
  </conditionalFormatting>
  <dataValidations count="3">
    <dataValidation type="list" allowBlank="1" showInputMessage="1" showErrorMessage="1" sqref="Q10:Q15 Q30" xr:uid="{004BBAF9-B9D5-40F7-BCBD-265472BAFD91}">
      <formula1>"0,1,2,3"</formula1>
    </dataValidation>
    <dataValidation type="list" allowBlank="1" showInputMessage="1" showErrorMessage="1" sqref="Q31:Q32" xr:uid="{7238B0BE-8426-4F42-90B1-1F3ABD54FB41}">
      <formula1>"0,3"</formula1>
    </dataValidation>
    <dataValidation type="list" allowBlank="1" showInputMessage="1" showErrorMessage="1" sqref="Q46:Q49" xr:uid="{05301421-90B8-4457-A51D-61B2CFF39FB9}">
      <formula1>"0.8,0.9,1,1.2,1.3,1.5"</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310E-C2DD-49FE-B42C-427BB272108F}">
  <sheetPr codeName="F____2">
    <tabColor rgb="FF990033"/>
  </sheetPr>
  <dimension ref="A2:AF57"/>
  <sheetViews>
    <sheetView topLeftCell="D1" zoomScale="70" zoomScaleNormal="70" workbookViewId="0">
      <selection activeCell="O11" sqref="O11"/>
    </sheetView>
  </sheetViews>
  <sheetFormatPr baseColWidth="10" defaultColWidth="9.140625" defaultRowHeight="15" x14ac:dyDescent="0.25"/>
  <cols>
    <col min="1" max="1" width="46.5703125" style="29" customWidth="1"/>
    <col min="2" max="2" width="10.85546875" style="29" customWidth="1"/>
    <col min="3" max="3" width="37.5703125" style="29" customWidth="1"/>
    <col min="4" max="4" width="21.85546875" style="29" customWidth="1"/>
    <col min="5" max="5" width="67.140625" style="29" customWidth="1"/>
    <col min="6" max="6" width="1.5703125" style="29" customWidth="1"/>
    <col min="7" max="7" width="47.5703125" style="29" customWidth="1"/>
    <col min="8" max="8" width="39.7109375" style="29" customWidth="1"/>
    <col min="9" max="9" width="41.28515625" style="29" customWidth="1"/>
    <col min="10" max="10" width="40.140625" style="29" customWidth="1"/>
    <col min="11" max="12" width="15.42578125" style="29" customWidth="1"/>
    <col min="13" max="13" width="1" style="29" customWidth="1"/>
    <col min="14" max="14" width="35.5703125" style="29" customWidth="1"/>
    <col min="15" max="15" width="42.5703125" style="29" customWidth="1"/>
    <col min="16" max="16" width="1.140625" style="29" customWidth="1"/>
    <col min="17" max="17" width="16.28515625" style="29" customWidth="1"/>
    <col min="18" max="18" width="15.42578125" style="29" customWidth="1"/>
    <col min="19" max="19" width="26.42578125" style="29" customWidth="1"/>
    <col min="20" max="24" width="35.5703125" style="29" customWidth="1"/>
    <col min="25" max="26" width="15.42578125" style="136" customWidth="1"/>
    <col min="27" max="27" width="1.85546875" style="29" customWidth="1"/>
    <col min="28" max="28" width="35.5703125" style="29" customWidth="1"/>
    <col min="29" max="29" width="1.85546875" style="29" customWidth="1"/>
    <col min="30" max="30" width="14.5703125" style="29" customWidth="1"/>
    <col min="31" max="31" width="15.5703125" style="29" customWidth="1"/>
    <col min="32" max="32" width="29.140625" style="29" customWidth="1"/>
    <col min="33" max="16384" width="9.140625" style="29"/>
  </cols>
  <sheetData>
    <row r="2" spans="1:32" ht="20.25" x14ac:dyDescent="0.3">
      <c r="A2" s="30"/>
      <c r="B2" s="857" t="s">
        <v>238</v>
      </c>
      <c r="C2" s="857"/>
      <c r="D2" s="857"/>
      <c r="E2" s="857"/>
      <c r="R2" s="73"/>
    </row>
    <row r="3" spans="1:32" ht="41.45" customHeight="1" thickBot="1" x14ac:dyDescent="0.5">
      <c r="A3" s="539"/>
      <c r="B3" s="427" t="s">
        <v>84</v>
      </c>
      <c r="C3" s="32"/>
      <c r="D3" s="32"/>
      <c r="E3" s="137"/>
      <c r="F3" s="137"/>
      <c r="G3" s="138"/>
      <c r="H3" s="33"/>
      <c r="I3" s="33"/>
      <c r="J3" s="33"/>
      <c r="K3" s="33"/>
      <c r="L3" s="33"/>
      <c r="M3" s="33"/>
      <c r="N3" s="33"/>
      <c r="O3" s="33"/>
      <c r="P3" s="33"/>
      <c r="Q3" s="33"/>
      <c r="R3" s="33"/>
    </row>
    <row r="4" spans="1:32" ht="18.600000000000001" customHeight="1" x14ac:dyDescent="0.3">
      <c r="A4" s="30"/>
      <c r="B4" s="31"/>
      <c r="C4" s="139"/>
      <c r="D4" s="139"/>
    </row>
    <row r="5" spans="1:32" ht="75.95" customHeight="1" x14ac:dyDescent="0.3">
      <c r="A5" s="140"/>
      <c r="C5" s="37"/>
      <c r="D5" s="37"/>
      <c r="E5" s="540" t="s">
        <v>85</v>
      </c>
      <c r="F5" s="141"/>
      <c r="G5" s="774" t="str">
        <f>'Water_Soil-Step 2'!G5</f>
        <v>Vivienda/oficina/tienda de tamaño pequeño</v>
      </c>
      <c r="H5" s="858" t="str">
        <f>IF(G5="Vivienda/oficina/tienda de tamaño pequeño", "Nota: al elegir esta opción, la evaluación se realizará para toda la unidad del edificio. Los componentes individuales del edificio y las interdependencias se desactivarán automáticamente.", " ")</f>
        <v>Nota: al elegir esta opción, la evaluación se realizará para toda la unidad del edificio. Los componentes individuales del edificio y las interdependencias se desactivarán automáticamente.</v>
      </c>
      <c r="I5" s="859"/>
    </row>
    <row r="6" spans="1:32" ht="18.600000000000001" customHeight="1" x14ac:dyDescent="0.25">
      <c r="A6" s="860"/>
      <c r="B6" s="38"/>
      <c r="C6" s="139"/>
      <c r="D6" s="139"/>
      <c r="H6" s="403"/>
    </row>
    <row r="7" spans="1:32" ht="48.6" customHeight="1" x14ac:dyDescent="0.25">
      <c r="A7" s="860"/>
      <c r="B7" s="37" t="s">
        <v>239</v>
      </c>
      <c r="D7" s="37"/>
      <c r="S7" s="142"/>
      <c r="T7" s="142"/>
      <c r="AF7" s="142"/>
    </row>
    <row r="8" spans="1:32" ht="19.5" customHeight="1" x14ac:dyDescent="0.25">
      <c r="A8" s="860"/>
      <c r="B8" s="534" t="s">
        <v>88</v>
      </c>
      <c r="C8" s="534"/>
      <c r="D8" s="534"/>
      <c r="E8" s="534"/>
      <c r="F8" s="52"/>
      <c r="G8" s="861" t="s">
        <v>240</v>
      </c>
      <c r="H8" s="861"/>
      <c r="I8" s="861"/>
      <c r="J8" s="861"/>
      <c r="K8" s="861"/>
      <c r="L8" s="143"/>
      <c r="M8" s="85"/>
      <c r="N8" s="144" t="s">
        <v>241</v>
      </c>
      <c r="O8" s="145"/>
      <c r="P8" s="106"/>
      <c r="Q8" s="862" t="s">
        <v>91</v>
      </c>
      <c r="R8" s="862"/>
      <c r="T8" s="881"/>
      <c r="U8" s="881"/>
      <c r="V8" s="881"/>
      <c r="W8" s="881"/>
      <c r="X8" s="881"/>
      <c r="Y8" s="881"/>
      <c r="Z8" s="146"/>
      <c r="AA8" s="85"/>
      <c r="AB8" s="106"/>
      <c r="AC8" s="106"/>
      <c r="AD8" s="802"/>
      <c r="AE8" s="802"/>
    </row>
    <row r="9" spans="1:32" ht="44.45" customHeight="1" x14ac:dyDescent="0.25">
      <c r="A9" s="860"/>
      <c r="B9" s="872" t="s">
        <v>92</v>
      </c>
      <c r="C9" s="872"/>
      <c r="D9" s="727"/>
      <c r="E9" s="175"/>
      <c r="F9" s="52"/>
      <c r="G9" s="873" t="s">
        <v>93</v>
      </c>
      <c r="H9" s="873"/>
      <c r="I9" s="873"/>
      <c r="J9" s="873"/>
      <c r="K9" s="190"/>
      <c r="L9" s="190"/>
      <c r="M9" s="85"/>
      <c r="N9" s="874" t="s">
        <v>94</v>
      </c>
      <c r="O9" s="874"/>
      <c r="P9" s="197"/>
      <c r="Q9" s="113"/>
      <c r="R9" s="113"/>
      <c r="T9" s="146"/>
      <c r="U9" s="146"/>
      <c r="V9" s="146"/>
      <c r="W9" s="146"/>
      <c r="X9" s="146"/>
      <c r="Y9" s="146"/>
      <c r="Z9" s="146"/>
      <c r="AA9" s="85"/>
      <c r="AB9" s="106"/>
      <c r="AC9" s="106"/>
      <c r="AD9" s="56"/>
      <c r="AE9" s="56"/>
    </row>
    <row r="10" spans="1:32" ht="27" customHeight="1" x14ac:dyDescent="0.25">
      <c r="A10" s="860"/>
      <c r="B10" s="872"/>
      <c r="C10" s="872"/>
      <c r="D10" s="727"/>
      <c r="E10" s="186"/>
      <c r="G10" s="95" t="s">
        <v>95</v>
      </c>
      <c r="H10" s="95" t="s">
        <v>96</v>
      </c>
      <c r="I10" s="95" t="s">
        <v>97</v>
      </c>
      <c r="J10" s="95" t="s">
        <v>98</v>
      </c>
      <c r="K10" s="147"/>
      <c r="L10" s="147"/>
      <c r="M10" s="147"/>
      <c r="N10" s="95" t="s">
        <v>99</v>
      </c>
      <c r="O10" s="95" t="s">
        <v>100</v>
      </c>
      <c r="P10" s="95"/>
      <c r="Q10" s="6"/>
      <c r="R10" s="6"/>
      <c r="T10" s="95"/>
      <c r="U10" s="95"/>
      <c r="V10" s="95"/>
      <c r="W10" s="95"/>
      <c r="X10" s="95"/>
      <c r="Y10" s="147"/>
      <c r="Z10" s="147"/>
      <c r="AA10" s="147"/>
      <c r="AB10" s="95"/>
      <c r="AC10" s="95"/>
    </row>
    <row r="11" spans="1:32" ht="72.599999999999994" customHeight="1" x14ac:dyDescent="0.3">
      <c r="A11" s="875"/>
      <c r="B11" s="877"/>
      <c r="C11" s="878"/>
      <c r="D11" s="543"/>
      <c r="E11" s="544"/>
      <c r="F11" s="155"/>
      <c r="G11" s="766" t="str">
        <f>IF(G5="Vivienda/oficina/tienda de tamaño pequeño", "Basándose en experiencias anteriores, ¿cabe esperar que el edificio siga siendo funcional (o sufra daños mínimos) en caso de olas de calor?", "Basándose en experiencias anteriores, ¿cabe esperar que el componente del edificio siga siendo funcional (o sufra daños mínimos) en caso de olas de calor?")</f>
        <v>Basándose en experiencias anteriores, ¿cabe esperar que el edificio siga siendo funcional (o sufra daños mínimos) en caso de olas de calor?</v>
      </c>
      <c r="H11" s="767" t="str">
        <f>IF(G5="Vivienda/oficina/tienda de tamaño pequeño", "¿Es el edificio, por su diseño, resistente al calor (es decir, está equipado con ventanas de doble acristalamiento, aislamiento térmico de paredes, etc.)?", "¿Es el componente, por su diseño, resistente al calor? Esto podría incluir ventanas de doble acristalamiento, aislamiento de paredes, etc. Para los equipos, sírvase consultar las especificaciones del fabricante?")</f>
        <v>¿Es el edificio, por su diseño, resistente al calor (es decir, está equipado con ventanas de doble acristalamiento, aislamiento térmico de paredes, etc.)?</v>
      </c>
      <c r="I11" s="767" t="str">
        <f>IF(G5="Vivienda/oficina/tienda pequeña","En caso de fallo de la red eléctrica, ¿seguirá funcionando la instalación?", "¿Puede el componente seguir funcionando en caso de fallo de la red eléctrica recurriendo a equipos de generación de electricidad in situ?   .")</f>
        <v>¿Puede el componente seguir funcionando en caso de fallo de la red eléctrica recurriendo a equipos de generación de electricidad in situ?   .</v>
      </c>
      <c r="J11" s="767" t="str">
        <f>IF(G5="Vivienda/oficina/tienda de tamaño pequeño", "¿Están protegidos el exterior o el interior del edificio de fenómenos de calor extremo (p. ej., mediante sistemas de protección solar, ventilación o aire acondicionado)? ", "¿Cuenta el componente con sistemas de protección frente al calor (p. ej., protección solar, ventilación o aire acondicionado)?")</f>
        <v xml:space="preserve">¿Están protegidos el exterior o el interior del edificio de fenómenos de calor extremo (p. ej., mediante sistemas de protección solar, ventilación o aire acondicionado)? </v>
      </c>
      <c r="K11" s="176" t="s">
        <v>102</v>
      </c>
      <c r="L11" s="177" t="s">
        <v>103</v>
      </c>
      <c r="M11" s="147"/>
      <c r="N11" s="585" t="s">
        <v>242</v>
      </c>
      <c r="O11" s="771" t="str">
        <f>IF(G5="Vivienda/oficina/tienda de tamaño pequeño","","¿Podrá el componente gestionar una mayor afluencia de usuarios?  O bien, ¿existen procedimientos establecidos (p. ej., aprendizaje/trabajo a distancia) que puedan garantizar la continuidad del servicio?")</f>
        <v/>
      </c>
      <c r="P11" s="148"/>
      <c r="Q11" s="178" t="s">
        <v>105</v>
      </c>
      <c r="R11" s="179" t="s">
        <v>106</v>
      </c>
      <c r="T11" s="149"/>
      <c r="U11" s="149"/>
      <c r="V11" s="149"/>
      <c r="W11" s="149"/>
      <c r="X11" s="149"/>
      <c r="Y11" s="149"/>
      <c r="Z11" s="49"/>
      <c r="AA11" s="147"/>
      <c r="AB11" s="148"/>
      <c r="AC11" s="148"/>
      <c r="AD11" s="150"/>
      <c r="AE11" s="150"/>
    </row>
    <row r="12" spans="1:32" ht="59.1" customHeight="1" x14ac:dyDescent="0.25">
      <c r="A12" s="876"/>
      <c r="B12" s="879" t="s">
        <v>107</v>
      </c>
      <c r="C12" s="880"/>
      <c r="D12" s="545" t="s">
        <v>108</v>
      </c>
      <c r="E12" s="546" t="s">
        <v>109</v>
      </c>
      <c r="F12" s="155"/>
      <c r="G12" s="180" t="s">
        <v>243</v>
      </c>
      <c r="H12" s="180" t="s">
        <v>243</v>
      </c>
      <c r="I12" s="180" t="s">
        <v>243</v>
      </c>
      <c r="J12" s="180" t="s">
        <v>243</v>
      </c>
      <c r="K12" s="180" t="s">
        <v>111</v>
      </c>
      <c r="L12" s="181" t="s">
        <v>112</v>
      </c>
      <c r="M12" s="107"/>
      <c r="N12" s="191" t="s">
        <v>113</v>
      </c>
      <c r="O12" s="769" t="str">
        <f>IF(F5="Vivienda/oficina/tienda de tamaño pequeño", " ","[3: Sí | 2: Muy probable | 1: Probable | 0: No]")</f>
        <v>[3: Sí | 2: Muy probable | 1: Probable | 0: No]</v>
      </c>
      <c r="P12" s="152"/>
      <c r="Q12" s="182" t="s">
        <v>14</v>
      </c>
      <c r="R12" s="183" t="s">
        <v>112</v>
      </c>
      <c r="T12" s="153"/>
      <c r="U12" s="153"/>
      <c r="V12" s="154"/>
      <c r="W12" s="153"/>
      <c r="X12" s="153"/>
      <c r="Y12" s="153"/>
      <c r="Z12" s="153"/>
      <c r="AA12" s="107"/>
      <c r="AB12" s="152"/>
      <c r="AC12" s="152"/>
      <c r="AD12" s="153"/>
      <c r="AE12" s="153"/>
    </row>
    <row r="13" spans="1:32" ht="153.6" customHeight="1" x14ac:dyDescent="0.25">
      <c r="A13" s="863"/>
      <c r="B13" s="629"/>
      <c r="C13" s="541" t="str">
        <f>IF($G$5=Sheet2!$A$2,Sheet2!A3,IF($G$5=Sheet2!$A$22,Sheet2!A23,IF($G$5=Sheet2!$A$42,Sheet2!A43, IF($G$5=Sheet2!$A$62,Sheet2!A63,Sheet2!A83))))</f>
        <v>TODOS LOS COMPONENTES - Evaluación simplificada</v>
      </c>
      <c r="D13" s="624" t="str">
        <f>IF(G5="Vivienda/oficina/tienda de tamaño pequeño", "Activo","N/A")</f>
        <v>Activo</v>
      </c>
      <c r="E13" s="542" t="str">
        <f>IF($G$5=Sheet2!$A$2,Sheet2!E3,IF($G$5=Sheet2!$A$22,Sheet2!E23,IF($G$5=Sheet2!$A$42,Sheet2!E43, IF($G$5=Sheet2!$A$62,Sheet2!E63,Sheet2!E83))))</f>
        <v xml:space="preserve">Intemperies exteriores que afectan a la estética del edificio (p. ej., cambio de color, desconchado del revestimiento). Menor rendimiento del aire acondicionado cuando la temperatura del aire exterior es muy alta; mayor consumo de energía para aire acondicionado; cortes de electricidad (en caso de sobrecarga de la red); temperaturas altas en las habitaciones que incomodan a los ocupantes. Incendios forestales: daños en el exterior (paredes ennegrecidas, cristales rotos, ventanas y puertas destruidas) o destrucción total. Los ocupantes expuestos al humo de los incendios forestales pueden sufrir graves problemas de salud; obstrucción de los filtros de aire acondicionado que provoca averías graves. </v>
      </c>
      <c r="F13" s="155"/>
      <c r="G13" s="157"/>
      <c r="H13" s="157"/>
      <c r="I13" s="157"/>
      <c r="J13" s="157"/>
      <c r="K13" s="196" t="e">
        <f>IF(C13="N/A","N/A",IF(D13="N/A","N/A",IF(E13="N/A","N/A",AVERAGE(G13:J13))))</f>
        <v>#DIV/0!</v>
      </c>
      <c r="L13" s="174" t="e">
        <f t="shared" ref="L13:L30" si="0">IF(K13="N/A","N/A",IF(K13&lt;=1,"Bajo",IF(K13&lt;=2,"Medio","Alto")))</f>
        <v>#DIV/0!</v>
      </c>
      <c r="M13" s="107"/>
      <c r="N13" s="739"/>
      <c r="O13" s="159"/>
      <c r="P13" s="152"/>
      <c r="Q13" s="198" t="e">
        <f>IF(K13="N/A","N/A",K13-K13*(N13/3))</f>
        <v>#DIV/0!</v>
      </c>
      <c r="R13" s="174" t="e">
        <f t="shared" ref="R13:R30" si="1">IF(Q13="N/A","N/A",IF(Q13&lt;=1,"Bajo",IF(Q13&lt;=2,"Medio","Alto")))</f>
        <v>#DIV/0!</v>
      </c>
      <c r="T13" s="192"/>
      <c r="U13" s="108"/>
      <c r="V13" s="108"/>
      <c r="W13" s="108"/>
      <c r="X13" s="108"/>
      <c r="Y13" s="108"/>
      <c r="Z13" s="108"/>
      <c r="AA13" s="107"/>
      <c r="AB13" s="108"/>
      <c r="AC13" s="152"/>
      <c r="AD13" s="108"/>
      <c r="AE13" s="108"/>
    </row>
    <row r="14" spans="1:32" ht="60" customHeight="1" x14ac:dyDescent="0.25">
      <c r="A14" s="863"/>
      <c r="B14" s="864" t="s">
        <v>114</v>
      </c>
      <c r="C14" s="535">
        <f>IF($G$5=Sheet2!$A$2,Sheet2!A4,IF($G$5=Sheet2!$A$22,Sheet2!A24,IF($G$5=Sheet2!$A$42,Sheet2!A44, IF($G$5=Sheet2!$A$62,Sheet2!A64,Sheet2!A84))))</f>
        <v>0</v>
      </c>
      <c r="D14" s="625" t="s">
        <v>115</v>
      </c>
      <c r="E14" s="542">
        <f>IF($G$5=Sheet2!$A$2,Sheet2!E4,IF($G$5=Sheet2!$A$22,Sheet2!E24,IF($G$5=Sheet2!$A$42,Sheet2!E44, IF($G$5=Sheet2!$A$62,Sheet2!E64,Sheet2!E84))))</f>
        <v>0</v>
      </c>
      <c r="F14" s="161"/>
      <c r="G14" s="157"/>
      <c r="H14" s="157"/>
      <c r="I14" s="157"/>
      <c r="J14" s="157"/>
      <c r="K14" s="196" t="str">
        <f>IF(D14="N/A","N/A",IF(C14=0,"N/A",IF(E14="N/A","N/A",AVERAGE(G14:J14))))</f>
        <v>N/A</v>
      </c>
      <c r="L14" s="174" t="str">
        <f t="shared" si="0"/>
        <v>N/A</v>
      </c>
      <c r="M14" s="111"/>
      <c r="N14" s="739"/>
      <c r="O14" s="159"/>
      <c r="P14" s="163"/>
      <c r="Q14" s="198" t="str">
        <f>IF(K14="N/A","N/A",K14-K14*(AVERAGE(N14)/3))</f>
        <v>N/A</v>
      </c>
      <c r="R14" s="174" t="str">
        <f t="shared" si="1"/>
        <v>N/A</v>
      </c>
      <c r="T14" s="108"/>
      <c r="U14" s="108"/>
      <c r="V14" s="108"/>
      <c r="W14" s="108"/>
      <c r="X14" s="108"/>
      <c r="Y14" s="108"/>
      <c r="Z14" s="108"/>
      <c r="AB14" s="108"/>
      <c r="AC14" s="111"/>
      <c r="AD14" s="108"/>
      <c r="AE14" s="108"/>
    </row>
    <row r="15" spans="1:32" ht="69.599999999999994" customHeight="1" x14ac:dyDescent="0.25">
      <c r="A15" s="863"/>
      <c r="B15" s="865"/>
      <c r="C15" s="535">
        <f>IF($G$5=Sheet2!$A$2,Sheet2!A5,IF($G$5=Sheet2!$A$22,Sheet2!A25,IF($G$5=Sheet2!$A$42,Sheet2!A45, IF($G$5=Sheet2!$A$62,Sheet2!A65,Sheet2!A85))))</f>
        <v>0</v>
      </c>
      <c r="D15" s="625" t="s">
        <v>115</v>
      </c>
      <c r="E15" s="542">
        <f>IF($G$5=Sheet2!$A$2,Sheet2!E5,IF($G$5=Sheet2!$A$22,Sheet2!E25,IF($G$5=Sheet2!$A$42,Sheet2!E45, IF($G$5=Sheet2!$A$62,Sheet2!E65,Sheet2!E85))))</f>
        <v>0</v>
      </c>
      <c r="F15" s="164"/>
      <c r="G15" s="157"/>
      <c r="H15" s="157"/>
      <c r="I15" s="159"/>
      <c r="J15" s="157"/>
      <c r="K15" s="196" t="str">
        <f>IF(D15="N/A","N/A",IF(C15=0,"N/A",IF(E15="N/A","N/A",AVERAGE(G15:H15,J15:J15))))</f>
        <v>N/A</v>
      </c>
      <c r="L15" s="174" t="str">
        <f t="shared" si="0"/>
        <v>N/A</v>
      </c>
      <c r="M15" s="111"/>
      <c r="N15" s="739"/>
      <c r="O15" s="158"/>
      <c r="P15" s="163"/>
      <c r="Q15" s="198" t="str">
        <f>IF(K15="N/A","N/A",K15-K15*(AVERAGE(N15:O15)/3))</f>
        <v>N/A</v>
      </c>
      <c r="R15" s="174" t="str">
        <f t="shared" si="1"/>
        <v>N/A</v>
      </c>
      <c r="T15" s="108"/>
      <c r="U15" s="108"/>
      <c r="V15" s="108"/>
      <c r="W15" s="108"/>
      <c r="X15" s="108"/>
      <c r="Y15" s="108"/>
      <c r="Z15" s="108"/>
      <c r="AB15" s="108"/>
      <c r="AC15" s="111"/>
      <c r="AD15" s="108"/>
      <c r="AE15" s="108"/>
    </row>
    <row r="16" spans="1:32" ht="54.6" customHeight="1" x14ac:dyDescent="0.25">
      <c r="A16" s="193"/>
      <c r="B16" s="865"/>
      <c r="C16" s="535">
        <f>IF($G$5=Sheet2!$A$2,Sheet2!A6,IF($G$5=Sheet2!$A$22,Sheet2!A26,IF($G$5=Sheet2!$A$42,Sheet2!A46, IF($G$5=Sheet2!$A$62,Sheet2!A66,Sheet2!A86))))</f>
        <v>0</v>
      </c>
      <c r="D16" s="625" t="s">
        <v>115</v>
      </c>
      <c r="E16" s="542">
        <f>IF($G$5=Sheet2!$A$2,Sheet2!E6,IF($G$5=Sheet2!$A$22,Sheet2!E26,IF($G$5=Sheet2!$A$42,Sheet2!E46, IF($G$5=Sheet2!$A$62,Sheet2!E66,Sheet2!E86))))</f>
        <v>0</v>
      </c>
      <c r="F16" s="161"/>
      <c r="G16" s="157"/>
      <c r="H16" s="157"/>
      <c r="I16" s="159"/>
      <c r="J16" s="157"/>
      <c r="K16" s="196" t="str">
        <f>IF(D16="N/A","N/A",IF(C16=0,"N/A",IF(E16="N/A","N/A",AVERAGE(G16:H16,J16:J16))))</f>
        <v>N/A</v>
      </c>
      <c r="L16" s="174" t="str">
        <f t="shared" si="0"/>
        <v>N/A</v>
      </c>
      <c r="M16" s="111"/>
      <c r="N16" s="739"/>
      <c r="O16" s="159"/>
      <c r="P16" s="163"/>
      <c r="Q16" s="198" t="str">
        <f>IF(K16="N/A","N/A",K16-K16*(AVERAGE(N16)/3))</f>
        <v>N/A</v>
      </c>
      <c r="R16" s="174" t="str">
        <f t="shared" si="1"/>
        <v>N/A</v>
      </c>
      <c r="T16" s="108"/>
      <c r="U16" s="108"/>
      <c r="V16" s="108"/>
      <c r="W16" s="108"/>
      <c r="X16" s="108"/>
      <c r="Y16" s="108"/>
      <c r="Z16" s="108"/>
      <c r="AB16" s="108"/>
      <c r="AC16" s="111"/>
      <c r="AD16" s="108"/>
      <c r="AE16" s="108"/>
    </row>
    <row r="17" spans="1:31" ht="95.1" customHeight="1" x14ac:dyDescent="0.25">
      <c r="A17" s="54"/>
      <c r="B17" s="865"/>
      <c r="C17" s="535">
        <f>IF($G$5=Sheet2!$A$2,Sheet2!A7,IF($G$5=Sheet2!$A$22,Sheet2!A27,IF($G$5=Sheet2!$A$42,Sheet2!A47, IF($G$5=Sheet2!$A$62,Sheet2!A67,Sheet2!A87))))</f>
        <v>0</v>
      </c>
      <c r="D17" s="625" t="s">
        <v>115</v>
      </c>
      <c r="E17" s="542">
        <f>IF($G$5=Sheet2!$A$2,Sheet2!E7,IF($G$5=Sheet2!$A$22,Sheet2!E27,IF($G$5=Sheet2!$A$42,Sheet2!E47, IF($G$5=Sheet2!$A$62,Sheet2!E67,Sheet2!E87))))</f>
        <v>0</v>
      </c>
      <c r="F17" s="161"/>
      <c r="G17" s="157"/>
      <c r="H17" s="157"/>
      <c r="I17" s="157"/>
      <c r="J17" s="167"/>
      <c r="K17" s="196" t="str">
        <f>IF(D17="N/A","N/A",IF(C17=0,"N/A",IF(E17="N/A","N/A",AVERAGE(G17,H17:I17))))</f>
        <v>N/A</v>
      </c>
      <c r="L17" s="174" t="str">
        <f t="shared" si="0"/>
        <v>N/A</v>
      </c>
      <c r="M17" s="111"/>
      <c r="N17" s="739"/>
      <c r="O17" s="158"/>
      <c r="P17" s="163"/>
      <c r="Q17" s="198" t="str">
        <f>IF(K17="N/A","N/A",K17-K17*(AVERAGE(N17:O17)/3))</f>
        <v>N/A</v>
      </c>
      <c r="R17" s="174" t="str">
        <f t="shared" si="1"/>
        <v>N/A</v>
      </c>
      <c r="T17" s="108"/>
      <c r="U17" s="108"/>
      <c r="V17" s="108"/>
      <c r="W17" s="108"/>
      <c r="X17" s="108"/>
      <c r="Y17" s="108"/>
      <c r="Z17" s="108"/>
      <c r="AB17" s="108"/>
      <c r="AC17" s="111"/>
      <c r="AD17" s="108"/>
      <c r="AE17" s="108"/>
    </row>
    <row r="18" spans="1:31" ht="79.5" customHeight="1" x14ac:dyDescent="0.25">
      <c r="A18" s="165"/>
      <c r="B18" s="865"/>
      <c r="C18" s="535">
        <f>IF($G$5=Sheet2!$A$2,Sheet2!A8,IF($G$5=Sheet2!$A$22,Sheet2!A28,IF($G$5=Sheet2!$A$42,Sheet2!A48, IF($G$5=Sheet2!$A$62,Sheet2!A68,Sheet2!A88))))</f>
        <v>0</v>
      </c>
      <c r="D18" s="625" t="s">
        <v>115</v>
      </c>
      <c r="E18" s="542">
        <f>IF($G$5=Sheet2!$A$2,Sheet2!E8,IF($G$5=Sheet2!$A$22,Sheet2!E28,IF($G$5=Sheet2!$A$42,Sheet2!E48, IF($G$5=Sheet2!$A$62,Sheet2!E68,Sheet2!E88))))</f>
        <v>0</v>
      </c>
      <c r="F18" s="161"/>
      <c r="G18" s="157"/>
      <c r="H18" s="157"/>
      <c r="I18" s="157"/>
      <c r="J18" s="157"/>
      <c r="K18" s="196" t="str">
        <f>IF(D18="N/A","N/A",IF(C18=0,"N/A",IF(E18="N/A","N/A",AVERAGE(G18:J18))))</f>
        <v>N/A</v>
      </c>
      <c r="L18" s="174" t="str">
        <f t="shared" si="0"/>
        <v>N/A</v>
      </c>
      <c r="M18" s="111"/>
      <c r="N18" s="739"/>
      <c r="O18" s="158"/>
      <c r="P18" s="163"/>
      <c r="Q18" s="198" t="str">
        <f>IF(K18="N/A","N/A",K18-K18*(AVERAGE(N18:O18)/3))</f>
        <v>N/A</v>
      </c>
      <c r="R18" s="174" t="str">
        <f t="shared" si="1"/>
        <v>N/A</v>
      </c>
      <c r="T18" s="111"/>
      <c r="U18" s="111"/>
      <c r="V18" s="108"/>
      <c r="W18" s="108"/>
      <c r="X18" s="111"/>
      <c r="Y18" s="111"/>
      <c r="Z18" s="103"/>
      <c r="AB18" s="111"/>
      <c r="AC18" s="111"/>
      <c r="AD18" s="62"/>
      <c r="AE18" s="103"/>
    </row>
    <row r="19" spans="1:31" ht="54" customHeight="1" x14ac:dyDescent="0.25">
      <c r="A19" s="166"/>
      <c r="B19" s="865"/>
      <c r="C19" s="535">
        <f>IF($G$5=Sheet2!$A$2,Sheet2!A9,IF($G$5=Sheet2!$A$22,Sheet2!A29,IF($G$5=Sheet2!$A$42,Sheet2!A49, IF($G$5=Sheet2!$A$62,Sheet2!A69,Sheet2!A89))))</f>
        <v>0</v>
      </c>
      <c r="D19" s="625" t="s">
        <v>115</v>
      </c>
      <c r="E19" s="542">
        <f>IF($G$5=Sheet2!$A$2,Sheet2!E9,IF($G$5=Sheet2!$A$22,Sheet2!E29,IF($G$5=Sheet2!$A$42,Sheet2!E49, IF($G$5=Sheet2!$A$62,Sheet2!E69,Sheet2!E89))))</f>
        <v>0</v>
      </c>
      <c r="F19" s="164"/>
      <c r="G19" s="157"/>
      <c r="H19" s="157"/>
      <c r="I19" s="157"/>
      <c r="J19" s="157"/>
      <c r="K19" s="196" t="str">
        <f>IF(D19="N/A","N/A",IF(C19=0,"N/A",IF(E19="N/A","N/A",AVERAGE(G19:J19))))</f>
        <v>N/A</v>
      </c>
      <c r="L19" s="174" t="str">
        <f t="shared" si="0"/>
        <v>N/A</v>
      </c>
      <c r="M19" s="111"/>
      <c r="N19" s="739"/>
      <c r="O19" s="159"/>
      <c r="P19" s="163"/>
      <c r="Q19" s="198" t="str">
        <f>IF(K19="N/A","N/A",K19-K19*(AVERAGE(N19)/3))</f>
        <v>N/A</v>
      </c>
      <c r="R19" s="174" t="str">
        <f t="shared" si="1"/>
        <v>N/A</v>
      </c>
      <c r="T19" s="111"/>
      <c r="U19" s="111"/>
      <c r="V19" s="108"/>
      <c r="W19" s="108"/>
      <c r="X19" s="111"/>
      <c r="Y19" s="111"/>
      <c r="Z19" s="103"/>
      <c r="AB19" s="111"/>
      <c r="AC19" s="111"/>
      <c r="AD19" s="62"/>
      <c r="AE19" s="103"/>
    </row>
    <row r="20" spans="1:31" ht="92.1" customHeight="1" x14ac:dyDescent="0.25">
      <c r="A20" s="166"/>
      <c r="B20" s="865"/>
      <c r="C20" s="535">
        <f>IF($G$5=Sheet2!$A$2,Sheet2!A10,IF($G$5=Sheet2!$A$22,Sheet2!A30,IF($G$5=Sheet2!$A$42,Sheet2!A50, IF($G$5=Sheet2!$A$62,Sheet2!A70,Sheet2!A90))))</f>
        <v>0</v>
      </c>
      <c r="D20" s="625" t="s">
        <v>115</v>
      </c>
      <c r="E20" s="542">
        <f>IF($G$5=Sheet2!$A$2,Sheet2!E10,IF($G$5=Sheet2!$A$22,Sheet2!E30,IF($G$5=Sheet2!$A$42,Sheet2!E50, IF($G$5=Sheet2!$A$62,Sheet2!E70,Sheet2!E90))))</f>
        <v>0</v>
      </c>
      <c r="F20" s="161"/>
      <c r="G20" s="157"/>
      <c r="H20" s="157"/>
      <c r="I20" s="157"/>
      <c r="J20" s="167"/>
      <c r="K20" s="196" t="str">
        <f>IF(D20="N/A","N/A",IF(C20=0,"N/A",IF(E20="N/A","N/A",AVERAGE(G20:I20))))</f>
        <v>N/A</v>
      </c>
      <c r="L20" s="174" t="str">
        <f t="shared" si="0"/>
        <v>N/A</v>
      </c>
      <c r="M20" s="111"/>
      <c r="N20" s="739"/>
      <c r="O20" s="158"/>
      <c r="P20" s="163"/>
      <c r="Q20" s="198" t="str">
        <f>IF(K20="N/A","N/A",K20-K20*(AVERAGE(N20:O20)/3))</f>
        <v>N/A</v>
      </c>
      <c r="R20" s="174" t="str">
        <f t="shared" si="1"/>
        <v>N/A</v>
      </c>
      <c r="T20" s="111"/>
      <c r="U20" s="111"/>
      <c r="V20" s="108"/>
      <c r="W20" s="108"/>
      <c r="X20" s="111"/>
      <c r="Y20" s="111"/>
      <c r="Z20" s="103"/>
      <c r="AB20" s="111"/>
      <c r="AC20" s="111"/>
      <c r="AD20" s="62"/>
      <c r="AE20" s="103"/>
    </row>
    <row r="21" spans="1:31" ht="93" customHeight="1" x14ac:dyDescent="0.25">
      <c r="A21" s="166"/>
      <c r="B21" s="865"/>
      <c r="C21" s="535">
        <f>IF($G$5=Sheet2!$A$2,Sheet2!A11,IF($G$5=Sheet2!$A$22,Sheet2!A31,IF($G$5=Sheet2!$A$42,Sheet2!A51, IF($G$5=Sheet2!$A$62,Sheet2!A71,Sheet2!A91))))</f>
        <v>0</v>
      </c>
      <c r="D21" s="625" t="s">
        <v>115</v>
      </c>
      <c r="E21" s="542">
        <f>IF($G$5=Sheet2!$A$2,Sheet2!E11,IF($G$5=Sheet2!$A$22,Sheet2!E31,IF($G$5=Sheet2!$A$42,Sheet2!E51, IF($G$5=Sheet2!$A$62,Sheet2!E71,Sheet2!E91))))</f>
        <v>0</v>
      </c>
      <c r="F21" s="161"/>
      <c r="G21" s="157"/>
      <c r="H21" s="157"/>
      <c r="I21" s="157"/>
      <c r="J21" s="167"/>
      <c r="K21" s="196" t="str">
        <f>IF(D21="N/A","N/A",IF(C21=0,"N/A",IF(E21="N/A","N/A",AVERAGE(G21:I21))))</f>
        <v>N/A</v>
      </c>
      <c r="L21" s="174" t="str">
        <f t="shared" si="0"/>
        <v>N/A</v>
      </c>
      <c r="M21" s="111"/>
      <c r="N21" s="739"/>
      <c r="O21" s="158"/>
      <c r="P21" s="163"/>
      <c r="Q21" s="198" t="str">
        <f>IF(K21="N/A","N/A",K21-K21*(AVERAGE(N21:O21)/3))</f>
        <v>N/A</v>
      </c>
      <c r="R21" s="174" t="str">
        <f t="shared" si="1"/>
        <v>N/A</v>
      </c>
      <c r="T21" s="108"/>
      <c r="U21" s="108"/>
      <c r="V21" s="108"/>
      <c r="W21" s="108"/>
      <c r="X21" s="108"/>
      <c r="Y21" s="108"/>
      <c r="Z21" s="108"/>
      <c r="AB21" s="108"/>
      <c r="AC21" s="111"/>
      <c r="AD21" s="108"/>
      <c r="AE21" s="108"/>
    </row>
    <row r="22" spans="1:31" ht="69" customHeight="1" x14ac:dyDescent="0.25">
      <c r="A22" s="194"/>
      <c r="B22" s="866" t="s">
        <v>117</v>
      </c>
      <c r="C22" s="535">
        <f>IF($G$5=Sheet2!$A$2,Sheet2!A12,IF($G$5=Sheet2!$A$22,Sheet2!A32,IF($G$5=Sheet2!$A$42,Sheet2!A52, IF($G$5=Sheet2!$A$62,Sheet2!A72,Sheet2!A92))))</f>
        <v>0</v>
      </c>
      <c r="D22" s="625" t="s">
        <v>115</v>
      </c>
      <c r="E22" s="542">
        <f>IF($G$5=Sheet2!$A$2,Sheet2!E12,IF($G$5=Sheet2!$A$22,Sheet2!E32,IF($G$5=Sheet2!$A$42,Sheet2!E52, IF($G$5=Sheet2!$A$62,Sheet2!E72,Sheet2!E92))))</f>
        <v>0</v>
      </c>
      <c r="F22" s="161"/>
      <c r="G22" s="157"/>
      <c r="H22" s="159"/>
      <c r="I22" s="159"/>
      <c r="J22" s="167"/>
      <c r="K22" s="196" t="str">
        <f>IF(D22="N/A","N/A",IF(C22=0,"N/A",IF(E22="N/A","N/A",AVERAGE(G22:J22))))</f>
        <v>N/A</v>
      </c>
      <c r="L22" s="174" t="str">
        <f t="shared" ref="L22:L23" si="2">IF(K22="N/A","N/A",IF(K22&lt;=1,"Bajo",IF(K22&lt;=2,"Medio","Alto")))</f>
        <v>N/A</v>
      </c>
      <c r="M22" s="111"/>
      <c r="N22" s="739"/>
      <c r="O22" s="159"/>
      <c r="P22" s="163"/>
      <c r="Q22" s="198" t="str">
        <f>IF(K22="N/A","N/A",K22-K22*(AVERAGE(N22)/3))</f>
        <v>N/A</v>
      </c>
      <c r="R22" s="174" t="str">
        <f t="shared" si="1"/>
        <v>N/A</v>
      </c>
      <c r="T22" s="108"/>
      <c r="U22" s="108"/>
      <c r="V22" s="108"/>
      <c r="W22" s="108"/>
      <c r="X22" s="108"/>
      <c r="Y22" s="108"/>
      <c r="Z22" s="108"/>
      <c r="AB22" s="108"/>
      <c r="AC22" s="111"/>
      <c r="AD22" s="108"/>
      <c r="AE22" s="108"/>
    </row>
    <row r="23" spans="1:31" ht="59.1" customHeight="1" x14ac:dyDescent="0.25">
      <c r="A23" s="194"/>
      <c r="B23" s="867"/>
      <c r="C23" s="535">
        <f>IF($G$5=Sheet2!$A$2,Sheet2!A13,IF($G$5=Sheet2!$A$22,Sheet2!A33,IF($G$5=Sheet2!$A$42,Sheet2!A53, IF($G$5=Sheet2!$A$62,Sheet2!A73,Sheet2!A93))))</f>
        <v>0</v>
      </c>
      <c r="D23" s="625" t="s">
        <v>115</v>
      </c>
      <c r="E23" s="542">
        <f>IF($G$5=Sheet2!$A$2,Sheet2!E13,IF($G$5=Sheet2!$A$22,Sheet2!E33,IF($G$5=Sheet2!$A$42,Sheet2!E53, IF($G$5=Sheet2!$A$62,Sheet2!E73,Sheet2!E93))))</f>
        <v>0</v>
      </c>
      <c r="G23" s="157"/>
      <c r="H23" s="159"/>
      <c r="I23" s="167"/>
      <c r="J23" s="167"/>
      <c r="K23" s="196" t="str">
        <f t="shared" ref="K23:K24" si="3">IF(D23="N/A","N/A",IF(C23=0,"N/A",IF(E23="N/A","N/A",AVERAGE(G23:J23))))</f>
        <v>N/A</v>
      </c>
      <c r="L23" s="174" t="str">
        <f t="shared" si="2"/>
        <v>N/A</v>
      </c>
      <c r="N23" s="739"/>
      <c r="O23" s="159"/>
      <c r="Q23" s="198" t="str">
        <f>IF(K23="N/A","N/A",K23-K23*(AVERAGE(N23)/3))</f>
        <v>N/A</v>
      </c>
      <c r="R23" s="174" t="str">
        <f t="shared" si="1"/>
        <v>N/A</v>
      </c>
    </row>
    <row r="24" spans="1:31" ht="51.6" customHeight="1" x14ac:dyDescent="0.25">
      <c r="B24" s="868"/>
      <c r="C24" s="535">
        <f>IF($G$5=Sheet2!$A$2,Sheet2!A14,IF($G$5=Sheet2!$A$22,Sheet2!A34,IF($G$5=Sheet2!$A$42,Sheet2!A54, IF($G$5=Sheet2!$A$62,Sheet2!A74,Sheet2!A94))))</f>
        <v>0</v>
      </c>
      <c r="D24" s="625" t="s">
        <v>115</v>
      </c>
      <c r="E24" s="542">
        <f>IF($G$5=Sheet2!$A$2,Sheet2!E14,IF($G$5=Sheet2!$A$22,Sheet2!E34,IF($G$5=Sheet2!$A$42,Sheet2!E54, IF($G$5=Sheet2!$A$62,Sheet2!E74,Sheet2!E94))))</f>
        <v>0</v>
      </c>
      <c r="G24" s="157"/>
      <c r="H24" s="159"/>
      <c r="I24" s="167"/>
      <c r="J24" s="167"/>
      <c r="K24" s="196" t="str">
        <f t="shared" si="3"/>
        <v>N/A</v>
      </c>
      <c r="L24" s="174" t="str">
        <f t="shared" si="0"/>
        <v>N/A</v>
      </c>
      <c r="N24" s="739"/>
      <c r="O24" s="159"/>
      <c r="Q24" s="198" t="str">
        <f>IF(K24="N/A","N/A",K24-K24*(AVERAGE(N24)/3))</f>
        <v>N/A</v>
      </c>
      <c r="R24" s="174" t="str">
        <f t="shared" si="1"/>
        <v>N/A</v>
      </c>
    </row>
    <row r="25" spans="1:31" ht="89.1" customHeight="1" x14ac:dyDescent="0.25">
      <c r="B25" s="869" t="s">
        <v>118</v>
      </c>
      <c r="C25" s="535">
        <f>IF($G$5=Sheet2!$A$2,Sheet2!A15,IF($G$5=Sheet2!$A$22,Sheet2!A35,IF($G$5=Sheet2!$A$42,Sheet2!A55, IF($G$5=Sheet2!$A$62,Sheet2!A75,Sheet2!A95))))</f>
        <v>0</v>
      </c>
      <c r="D25" s="625" t="s">
        <v>115</v>
      </c>
      <c r="E25" s="542">
        <f>IF($G$5=Sheet2!$A$2,Sheet2!E15,IF($G$5=Sheet2!$A$22,Sheet2!E35,IF($G$5=Sheet2!$A$42,Sheet2!E55, IF($G$5=Sheet2!$A$62,Sheet2!E75,Sheet2!E95))))</f>
        <v>0</v>
      </c>
      <c r="G25" s="157"/>
      <c r="H25" s="157"/>
      <c r="I25" s="157"/>
      <c r="J25" s="157"/>
      <c r="K25" s="196" t="str">
        <f>IF(D25="N/A","N/A",IF(C25=0,"N/A",IF(E25="N/A","N/A",AVERAGE(G25:J25))))</f>
        <v>N/A</v>
      </c>
      <c r="L25" s="174" t="str">
        <f t="shared" si="0"/>
        <v>N/A</v>
      </c>
      <c r="N25" s="739"/>
      <c r="O25" s="158"/>
      <c r="Q25" s="198" t="str">
        <f>IF(K25="N/A","N/A",K25-K25*(AVERAGE(N25:O25)/3))</f>
        <v>N/A</v>
      </c>
      <c r="R25" s="174" t="str">
        <f t="shared" si="1"/>
        <v>N/A</v>
      </c>
    </row>
    <row r="26" spans="1:31" ht="58.5" customHeight="1" x14ac:dyDescent="0.25">
      <c r="B26" s="870"/>
      <c r="C26" s="535">
        <f>IF($G$5=Sheet2!$A$2,Sheet2!A16,IF($G$5=Sheet2!$A$22,Sheet2!A36,IF($G$5=Sheet2!$A$42,Sheet2!A56, IF($G$5=Sheet2!$A$62,Sheet2!A76,Sheet2!A96))))</f>
        <v>0</v>
      </c>
      <c r="D26" s="625" t="s">
        <v>115</v>
      </c>
      <c r="E26" s="542">
        <f>IF($G$5=Sheet2!$A$2,Sheet2!E16,IF($G$5=Sheet2!$A$22,Sheet2!E36,IF($G$5=Sheet2!$A$42,Sheet2!E56, IF($G$5=Sheet2!$A$62,Sheet2!E76,Sheet2!E96))))</f>
        <v>0</v>
      </c>
      <c r="G26" s="157"/>
      <c r="H26" s="157"/>
      <c r="I26" s="157"/>
      <c r="J26" s="157"/>
      <c r="K26" s="196" t="str">
        <f t="shared" ref="K26:K29" si="4">IF(D26="N/A","N/A",IF(C26=0,"N/A",IF(E26="N/A","N/A",AVERAGE(G26:J26))))</f>
        <v>N/A</v>
      </c>
      <c r="L26" s="174" t="str">
        <f t="shared" si="0"/>
        <v>N/A</v>
      </c>
      <c r="N26" s="739"/>
      <c r="O26" s="158"/>
      <c r="Q26" s="198" t="str">
        <f>IF(K26="N/A","N/A",K26-K26*(AVERAGE(N26:O26)/3))</f>
        <v>N/A</v>
      </c>
      <c r="R26" s="174" t="str">
        <f t="shared" si="1"/>
        <v>N/A</v>
      </c>
    </row>
    <row r="27" spans="1:31" ht="51.95" customHeight="1" x14ac:dyDescent="0.25">
      <c r="B27" s="870"/>
      <c r="C27" s="535">
        <f>IF($G$5=Sheet2!$A$2,Sheet2!A17,IF($G$5=Sheet2!$A$22,Sheet2!A37,IF($G$5=Sheet2!$A$42,Sheet2!A57, IF($G$5=Sheet2!$A$62,Sheet2!A77,Sheet2!A97))))</f>
        <v>0</v>
      </c>
      <c r="D27" s="625" t="s">
        <v>115</v>
      </c>
      <c r="E27" s="542">
        <f>IF($G$5=Sheet2!$A$2,Sheet2!E17,IF($G$5=Sheet2!$A$22,Sheet2!E37,IF($G$5=Sheet2!$A$42,Sheet2!E57, IF($G$5=Sheet2!$A$62,Sheet2!E77,Sheet2!E97))))</f>
        <v>0</v>
      </c>
      <c r="G27" s="157"/>
      <c r="H27" s="157"/>
      <c r="I27" s="157"/>
      <c r="J27" s="157"/>
      <c r="K27" s="196" t="str">
        <f t="shared" si="4"/>
        <v>N/A</v>
      </c>
      <c r="L27" s="174" t="str">
        <f t="shared" si="0"/>
        <v>N/A</v>
      </c>
      <c r="N27" s="739"/>
      <c r="O27" s="159"/>
      <c r="Q27" s="198" t="str">
        <f>IF(K27="N/A","N/A",K27-K27*(N27/3))</f>
        <v>N/A</v>
      </c>
      <c r="R27" s="174" t="str">
        <f t="shared" si="1"/>
        <v>N/A</v>
      </c>
    </row>
    <row r="28" spans="1:31" ht="53.45" customHeight="1" x14ac:dyDescent="0.45">
      <c r="B28" s="870"/>
      <c r="C28" s="535">
        <f>IF($G$5=Sheet2!$A$2,Sheet2!A18,IF($G$5=Sheet2!$A$22,Sheet2!A38,IF($G$5=Sheet2!$A$42,Sheet2!A58, IF($G$5=Sheet2!$A$62,Sheet2!A78,Sheet2!A98))))</f>
        <v>0</v>
      </c>
      <c r="D28" s="625" t="s">
        <v>115</v>
      </c>
      <c r="E28" s="542">
        <f>IF($G$5=Sheet2!$A$2,Sheet2!E18,IF($G$5=Sheet2!$A$22,Sheet2!E38,IF($G$5=Sheet2!$A$42,Sheet2!E58, IF($G$5=Sheet2!$A$62,Sheet2!E78,Sheet2!E98))))</f>
        <v>0</v>
      </c>
      <c r="F28" s="185"/>
      <c r="G28" s="157"/>
      <c r="H28" s="157"/>
      <c r="I28" s="157"/>
      <c r="J28" s="157"/>
      <c r="K28" s="196" t="str">
        <f t="shared" si="4"/>
        <v>N/A</v>
      </c>
      <c r="L28" s="174" t="str">
        <f t="shared" si="0"/>
        <v>N/A</v>
      </c>
      <c r="N28" s="739"/>
      <c r="O28" s="159"/>
      <c r="Q28" s="198" t="str">
        <f>IF(K28="N/A","N/A",K28-K28*(N28/3))</f>
        <v>N/A</v>
      </c>
      <c r="R28" s="174" t="str">
        <f t="shared" si="1"/>
        <v>N/A</v>
      </c>
      <c r="S28" s="189" t="e">
        <f>IF(G5="Schools",AVERAGE(Q13:Q25,Q28),IF(G5="Residential Building",AVERAGE(Q13:Q22),AVERAGE(Q12:Q27)))</f>
        <v>#DIV/0!</v>
      </c>
    </row>
    <row r="29" spans="1:31" ht="56.1" customHeight="1" x14ac:dyDescent="0.25">
      <c r="B29" s="870"/>
      <c r="C29" s="535">
        <f>IF($G$5=Sheet2!$A$2,Sheet2!A19,IF($G$5=Sheet2!$A$22,Sheet2!A39,IF($G$5=Sheet2!$A$42,Sheet2!A59, IF($G$5=Sheet2!$A$62,Sheet2!A79,Sheet2!A99))))</f>
        <v>0</v>
      </c>
      <c r="D29" s="625" t="s">
        <v>115</v>
      </c>
      <c r="E29" s="542">
        <f>IF($G$5=Sheet2!$A$2,Sheet2!E19,IF($G$5=Sheet2!$A$22,Sheet2!E39,IF($G$5=Sheet2!$A$42,Sheet2!E59, IF($G$5=Sheet2!$A$62,Sheet2!E79,Sheet2!E99))))</f>
        <v>0</v>
      </c>
      <c r="F29" s="172"/>
      <c r="G29" s="157"/>
      <c r="H29" s="157"/>
      <c r="I29" s="157"/>
      <c r="J29" s="157"/>
      <c r="K29" s="196" t="str">
        <f t="shared" si="4"/>
        <v>N/A</v>
      </c>
      <c r="L29" s="174" t="str">
        <f t="shared" si="0"/>
        <v>N/A</v>
      </c>
      <c r="N29" s="739"/>
      <c r="O29" s="158"/>
      <c r="Q29" s="198" t="str">
        <f>IF(K29="N/A","N/A",K29-K29*(AVERAGE(N29:O29)/3))</f>
        <v>N/A</v>
      </c>
      <c r="R29" s="174" t="str">
        <f t="shared" si="1"/>
        <v>N/A</v>
      </c>
    </row>
    <row r="30" spans="1:31" ht="77.099999999999994" customHeight="1" x14ac:dyDescent="0.25">
      <c r="B30" s="871"/>
      <c r="C30" s="535">
        <f>IF($G$5=Sheet2!$A$2,Sheet2!A20,IF($G$5=Sheet2!$A$22,Sheet2!A40,IF($G$5=Sheet2!$A$42,Sheet2!A60, IF($G$5=Sheet2!$A$62,Sheet2!A80,Sheet2!A100))))</f>
        <v>0</v>
      </c>
      <c r="D30" s="625" t="s">
        <v>116</v>
      </c>
      <c r="E30" s="542">
        <f>IF($G$5=Sheet2!$A$2,Sheet2!E20,IF($G$5=Sheet2!$A$22,Sheet2!E40,IF($G$5=Sheet2!$A$42,Sheet2!E60, IF($G$5=Sheet2!$A$62,Sheet2!E80,Sheet2!E100))))</f>
        <v>0</v>
      </c>
      <c r="F30" s="172"/>
      <c r="G30" s="157"/>
      <c r="H30" s="628"/>
      <c r="I30" s="628"/>
      <c r="J30" s="157"/>
      <c r="K30" s="196" t="str">
        <f>IF(D30="N/A","N/A",IF(C30=0,"N/A",IF(E30="N/A","N/A",AVERAGE(G30,J30))))</f>
        <v>N/A</v>
      </c>
      <c r="L30" s="174" t="str">
        <f t="shared" si="0"/>
        <v>N/A</v>
      </c>
      <c r="N30" s="739"/>
      <c r="O30" s="159"/>
      <c r="Q30" s="198" t="str">
        <f t="shared" ref="Q30" si="5">IF(K30="N/A","N/A",K30-K30*(N30/3))</f>
        <v>N/A</v>
      </c>
      <c r="R30" s="174" t="str">
        <f t="shared" si="1"/>
        <v>N/A</v>
      </c>
    </row>
    <row r="31" spans="1:31" x14ac:dyDescent="0.25">
      <c r="C31" s="187"/>
      <c r="D31" s="171"/>
      <c r="E31" s="172"/>
      <c r="F31" s="172"/>
      <c r="G31" s="172"/>
    </row>
    <row r="33" spans="2:18" ht="16.5" x14ac:dyDescent="0.25">
      <c r="B33" s="12" t="s">
        <v>244</v>
      </c>
    </row>
    <row r="35" spans="2:18" x14ac:dyDescent="0.25">
      <c r="B35" s="534" t="s">
        <v>88</v>
      </c>
      <c r="C35" s="534"/>
      <c r="D35" s="534"/>
      <c r="E35" s="534"/>
      <c r="F35" s="52"/>
      <c r="G35" s="861" t="s">
        <v>245</v>
      </c>
      <c r="H35" s="861"/>
      <c r="I35" s="861"/>
      <c r="J35" s="861"/>
      <c r="K35" s="861"/>
      <c r="L35" s="143"/>
      <c r="M35" s="85"/>
      <c r="N35" s="144"/>
      <c r="O35" s="145"/>
      <c r="P35" s="106"/>
      <c r="Q35" s="862" t="s">
        <v>91</v>
      </c>
      <c r="R35" s="862"/>
    </row>
    <row r="36" spans="2:18" ht="41.1" customHeight="1" x14ac:dyDescent="0.25">
      <c r="B36" s="872" t="s">
        <v>92</v>
      </c>
      <c r="C36" s="872"/>
      <c r="D36" s="727"/>
      <c r="E36" s="175"/>
      <c r="F36" s="52"/>
      <c r="G36" s="873" t="s">
        <v>93</v>
      </c>
      <c r="H36" s="873"/>
      <c r="I36" s="873"/>
      <c r="J36" s="873"/>
      <c r="K36" s="190"/>
      <c r="L36" s="190"/>
      <c r="M36" s="85"/>
      <c r="N36" s="874" t="s">
        <v>94</v>
      </c>
      <c r="O36" s="874"/>
      <c r="P36" s="197"/>
      <c r="Q36" s="113"/>
      <c r="R36" s="113"/>
    </row>
    <row r="37" spans="2:18" ht="34.5" customHeight="1" x14ac:dyDescent="0.3">
      <c r="B37" s="872"/>
      <c r="C37" s="872"/>
      <c r="D37" s="727"/>
      <c r="E37" s="186"/>
      <c r="G37" s="547" t="s">
        <v>101</v>
      </c>
      <c r="H37" s="547" t="s">
        <v>246</v>
      </c>
      <c r="I37" s="547" t="s">
        <v>247</v>
      </c>
      <c r="J37" s="547" t="s">
        <v>248</v>
      </c>
      <c r="K37" s="548"/>
      <c r="L37" s="548"/>
      <c r="M37" s="147"/>
      <c r="N37" s="547" t="s">
        <v>249</v>
      </c>
      <c r="O37" s="547" t="s">
        <v>250</v>
      </c>
      <c r="P37" s="95"/>
      <c r="Q37" s="6"/>
      <c r="R37" s="6"/>
    </row>
    <row r="38" spans="2:18" ht="80.099999999999994" customHeight="1" x14ac:dyDescent="0.3">
      <c r="B38" s="877"/>
      <c r="C38" s="878"/>
      <c r="D38" s="543"/>
      <c r="E38" s="544"/>
      <c r="F38" s="155"/>
      <c r="G38" s="766" t="str">
        <f>IF(G32="Vivienda/oficina/tienda de tamaño pequeño", "Basándose en experiencias anteriores, ¿cabe esperar que el edificio siga siendo funcional (o sufra daños mínimos) en caso de temperaturas muy bajas?", "Basándose en experiencias anteriores, ¿cabe esperar que el componente del edificio siga siendo funcional (o sufra daños mínimos) en caso de temperaturas muy bajas? ")</f>
        <v xml:space="preserve">Basándose en experiencias anteriores, ¿cabe esperar que el componente del edificio siga siendo funcional (o sufra daños mínimos) en caso de temperaturas muy bajas? </v>
      </c>
      <c r="H38" s="767" t="str">
        <f>IF(G32="Vivienda/oficina/tienda de tamaño pequeño", "¿Puede el edificio mitigar la pérdida de calor o soportar temperaturas muy bajas? (p. ej., gracias a una orientación favorable, ventanas de doble acristalamiento, aislamiento de tejados/paredes, etc.)", "¿Está diseñado el componente para mitigar pérdidas de calor o soportar temperaturas muy bajas? (p. ej., gracias a una orientación optimizada del edificio, ventanas de doble acristalamiento, aislamiento de tejados, paredes y cañerías, etc.)")</f>
        <v>¿Está diseñado el componente para mitigar pérdidas de calor o soportar temperaturas muy bajas? (p. ej., gracias a una orientación optimizada del edificio, ventanas de doble acristalamiento, aislamiento de tejados, paredes y cañerías, etc.)</v>
      </c>
      <c r="I38" s="767" t="str">
        <f>IF(G32="Vivienda/oficina/tienda de tamaño pequeño"," ¿Puede el exterior del edificio soportar un exceso de nieve? ", "¿Puede el componente soportar el peso de un exceso de nieve, permanecer intacto/operativo cuando esté cubierto de nieve, o evitar la acumulación de nieve? (Aplicable igualmente a espacios y unidades exteriores).")</f>
        <v>¿Puede el componente soportar el peso de un exceso de nieve, permanecer intacto/operativo cuando esté cubierto de nieve, o evitar la acumulación de nieve? (Aplicable igualmente a espacios y unidades exteriores).</v>
      </c>
      <c r="J38" s="767" t="str">
        <f>IF(G5="Vivienda/oficina/tienda de tamaño pequeño","En caso de fallo de la red eléctrica, ¿seguirá funcionando la instalación?", "¿Puede el componente funcionar en caso de fallo de la red eléctrica recurriendo a equipos de generación de electricidad in situ? ")</f>
        <v>En caso de fallo de la red eléctrica, ¿seguirá funcionando la instalación?</v>
      </c>
      <c r="K38" s="176" t="s">
        <v>102</v>
      </c>
      <c r="L38" s="177" t="s">
        <v>103</v>
      </c>
      <c r="M38" s="147"/>
      <c r="N38" s="585" t="s">
        <v>242</v>
      </c>
      <c r="O38" s="771" t="str">
        <f>IF(G32="Vivienda/oficina/tienda de tamaño pequeño", " ","¿Podrá el componente gestionar una mayor afluencia de usuarios?  O bien, ¿existen procedimientos establecidos (p. ej., aprendizaje/trabajo a distancia) que puedan garantizar la continuidad del servicio?")</f>
        <v>¿Podrá el componente gestionar una mayor afluencia de usuarios?  O bien, ¿existen procedimientos establecidos (p. ej., aprendizaje/trabajo a distancia) que puedan garantizar la continuidad del servicio?</v>
      </c>
      <c r="P38" s="148"/>
      <c r="Q38" s="178" t="s">
        <v>105</v>
      </c>
      <c r="R38" s="179" t="s">
        <v>106</v>
      </c>
    </row>
    <row r="39" spans="2:18" ht="69.599999999999994" customHeight="1" x14ac:dyDescent="0.25">
      <c r="B39" s="879" t="s">
        <v>107</v>
      </c>
      <c r="C39" s="880"/>
      <c r="D39" s="545" t="s">
        <v>108</v>
      </c>
      <c r="E39" s="546" t="s">
        <v>109</v>
      </c>
      <c r="F39" s="155"/>
      <c r="G39" s="180" t="s">
        <v>243</v>
      </c>
      <c r="H39" s="180" t="s">
        <v>243</v>
      </c>
      <c r="I39" s="180" t="s">
        <v>243</v>
      </c>
      <c r="J39" s="180" t="s">
        <v>243</v>
      </c>
      <c r="K39" s="180" t="s">
        <v>111</v>
      </c>
      <c r="L39" s="181" t="s">
        <v>112</v>
      </c>
      <c r="M39" s="107"/>
      <c r="N39" s="191" t="s">
        <v>113</v>
      </c>
      <c r="O39" s="180" t="s">
        <v>557</v>
      </c>
      <c r="P39" s="152"/>
      <c r="Q39" s="182" t="s">
        <v>14</v>
      </c>
      <c r="R39" s="183" t="s">
        <v>112</v>
      </c>
    </row>
    <row r="40" spans="2:18" ht="99.95" customHeight="1" x14ac:dyDescent="0.25">
      <c r="B40" s="629"/>
      <c r="C40" s="541" t="str">
        <f>IF($G$5=Sheet2!$A$2,Sheet2!A3,IF($G$5=Sheet2!$A$22,Sheet2!A23,IF($G$5=Sheet2!$A$42,Sheet2!A43, IF($G$5=Sheet2!$A$62,Sheet2!A63,Sheet2!A83))))</f>
        <v>TODOS LOS COMPONENTES - Evaluación simplificada</v>
      </c>
      <c r="D40" s="624"/>
      <c r="E40" s="542" t="str">
        <f>IF($G$5=Sheet2!$A$2,Sheet2!F3,IF($G$5=Sheet2!$A$22,Sheet2!F23,IF($G$5=Sheet2!$A$42,Sheet2!F43, IF($G$5=Sheet2!$A$62,Sheet2!F63,Sheet2!F83))))</f>
        <v>Acumulación de hielo en pasarelas, cocheras, rampas de carga y escaleras; riesgo de accidentes; accesibilidad reducida. Cortes de electricidad; pérdida del servicio de Internet/teléfono; daños por cortocircuito de equipos eléctricos (televisiones, ordenadores, etc.). Bajas temperaturas interiores que incomodan a los usuarios. Pérdida del suministro de agua por congelación de las cañerías principales (si no están instaladas por debajo de la línea de congelación).</v>
      </c>
      <c r="F40" s="155"/>
      <c r="G40" s="157"/>
      <c r="H40" s="157"/>
      <c r="I40" s="157"/>
      <c r="J40" s="157"/>
      <c r="K40" s="196" t="e">
        <f>IF(C40="N/A","N/A",IF(D40="N/A","N/A",IF(E40="N/A","N/A",AVERAGE(G40:J40))))</f>
        <v>#DIV/0!</v>
      </c>
      <c r="L40" s="174" t="e">
        <f t="shared" ref="L40:L57" si="6">IF(K40="N/A","N/A",IF(K40&lt;=1,"Bajo",IF(K40&lt;=2,"Medio","Alto")))</f>
        <v>#DIV/0!</v>
      </c>
      <c r="M40" s="107"/>
      <c r="N40" s="739"/>
      <c r="O40" s="167"/>
      <c r="P40" s="152"/>
      <c r="Q40" s="198" t="e">
        <f>IF(K40="N/A","N/A",K40-K40*(N40/3))</f>
        <v>#DIV/0!</v>
      </c>
      <c r="R40" s="174" t="e">
        <f t="shared" ref="R40:R57" si="7">IF(Q40="N/A","N/A",IF(Q40&lt;=1,"Bajo",IF(Q40&lt;=2,"Medio","Alto")))</f>
        <v>#DIV/0!</v>
      </c>
    </row>
    <row r="41" spans="2:18" ht="47.45" customHeight="1" x14ac:dyDescent="0.25">
      <c r="B41" s="864" t="s">
        <v>114</v>
      </c>
      <c r="C41" s="541">
        <f>IF($G$5=Sheet2!$A$2,Sheet2!A4,IF($G$5=Sheet2!$A$22,Sheet2!A24,IF($G$5=Sheet2!$A$42,Sheet2!A44, IF($G$5=Sheet2!$A$62,Sheet2!A64,Sheet2!A84))))</f>
        <v>0</v>
      </c>
      <c r="D41" s="625" t="s">
        <v>115</v>
      </c>
      <c r="E41" s="542">
        <f>IF($G$5=Sheet2!$A$2,Sheet2!F4,IF($G$5=Sheet2!$A$22,Sheet2!F24,IF($G$5=Sheet2!$A$42,Sheet2!F44, IF($G$5=Sheet2!$A$62,Sheet2!F64,Sheet2!F84))))</f>
        <v>0</v>
      </c>
      <c r="F41" s="161"/>
      <c r="G41" s="157"/>
      <c r="H41" s="157"/>
      <c r="I41" s="157"/>
      <c r="J41" s="157"/>
      <c r="K41" s="196" t="str">
        <f>IF(D41="N/A","N/A",IF(C41=0,"N/A",IF(E41="N/A","N/A",AVERAGE(G41:J41))))</f>
        <v>N/A</v>
      </c>
      <c r="L41" s="174" t="str">
        <f t="shared" si="6"/>
        <v>N/A</v>
      </c>
      <c r="M41" s="111"/>
      <c r="N41" s="739"/>
      <c r="O41" s="160"/>
      <c r="P41" s="163"/>
      <c r="Q41" s="198" t="str">
        <f>IF(K41="N/A","N/A",K41-K41*(AVERAGE(N41:O41)/3))</f>
        <v>N/A</v>
      </c>
      <c r="R41" s="174" t="str">
        <f t="shared" si="7"/>
        <v>N/A</v>
      </c>
    </row>
    <row r="42" spans="2:18" ht="71.099999999999994" customHeight="1" x14ac:dyDescent="0.25">
      <c r="B42" s="865"/>
      <c r="C42" s="541">
        <f>IF($G$5=Sheet2!$A$2,Sheet2!A5,IF($G$5=Sheet2!$A$22,Sheet2!A25,IF($G$5=Sheet2!$A$42,Sheet2!A45, IF($G$5=Sheet2!$A$62,Sheet2!A65,Sheet2!A85))))</f>
        <v>0</v>
      </c>
      <c r="D42" s="625" t="s">
        <v>115</v>
      </c>
      <c r="E42" s="542">
        <f>IF($G$5=Sheet2!$A$2,Sheet2!F5,IF($G$5=Sheet2!$A$22,Sheet2!F25,IF($G$5=Sheet2!$A$42,Sheet2!F45, IF($G$5=Sheet2!$A$62,Sheet2!F65,Sheet2!F85))))</f>
        <v>0</v>
      </c>
      <c r="F42" s="164"/>
      <c r="G42" s="157"/>
      <c r="H42" s="157"/>
      <c r="I42" s="157"/>
      <c r="J42" s="167"/>
      <c r="K42" s="196" t="str">
        <f>IF(D42="N/A","N/A",IF(C42=0,"N/A",IF(E42="N/A","N/A",AVERAGE(G42:I42))))</f>
        <v>N/A</v>
      </c>
      <c r="L42" s="174" t="str">
        <f t="shared" si="6"/>
        <v>N/A</v>
      </c>
      <c r="M42" s="111"/>
      <c r="N42" s="739"/>
      <c r="O42" s="160"/>
      <c r="P42" s="163"/>
      <c r="Q42" s="198" t="str">
        <f>IF(K42="N/A","N/A",K42-K42*(AVERAGE(N42:O42)/3))</f>
        <v>N/A</v>
      </c>
      <c r="R42" s="174" t="str">
        <f t="shared" si="7"/>
        <v>N/A</v>
      </c>
    </row>
    <row r="43" spans="2:18" ht="47.45" customHeight="1" x14ac:dyDescent="0.25">
      <c r="B43" s="865"/>
      <c r="C43" s="541">
        <f>IF($G$5=Sheet2!$A$2,Sheet2!A6,IF($G$5=Sheet2!$A$22,Sheet2!A26,IF($G$5=Sheet2!$A$42,Sheet2!A46, IF($G$5=Sheet2!$A$62,Sheet2!A66,Sheet2!A86))))</f>
        <v>0</v>
      </c>
      <c r="D43" s="625" t="s">
        <v>115</v>
      </c>
      <c r="E43" s="542">
        <f>IF($G$5=Sheet2!$A$2,Sheet2!F6,IF($G$5=Sheet2!$A$22,Sheet2!F26,IF($G$5=Sheet2!$A$42,Sheet2!F46, IF($G$5=Sheet2!$A$62,Sheet2!F66,Sheet2!F86))))</f>
        <v>0</v>
      </c>
      <c r="F43" s="161"/>
      <c r="G43" s="157"/>
      <c r="H43" s="157"/>
      <c r="I43" s="157"/>
      <c r="J43" s="167"/>
      <c r="K43" s="196" t="str">
        <f t="shared" ref="K43:K44" si="8">IF(D43="N/A","N/A",IF(C43=0,"N/A",IF(E43="N/A","N/A",AVERAGE(G43:I43))))</f>
        <v>N/A</v>
      </c>
      <c r="L43" s="174" t="str">
        <f t="shared" si="6"/>
        <v>N/A</v>
      </c>
      <c r="M43" s="111"/>
      <c r="N43" s="739"/>
      <c r="O43" s="162"/>
      <c r="P43" s="163"/>
      <c r="Q43" s="198" t="str">
        <f>IF(K43="N/A","N/A",K43-K43*(N43/3))</f>
        <v>N/A</v>
      </c>
      <c r="R43" s="174" t="str">
        <f t="shared" si="7"/>
        <v>N/A</v>
      </c>
    </row>
    <row r="44" spans="2:18" ht="47.45" customHeight="1" x14ac:dyDescent="0.25">
      <c r="B44" s="865"/>
      <c r="C44" s="541">
        <f>IF($G$5=Sheet2!$A$2,Sheet2!A7,IF($G$5=Sheet2!$A$22,Sheet2!A27,IF($G$5=Sheet2!$A$42,Sheet2!A47, IF($G$5=Sheet2!$A$62,Sheet2!A67,Sheet2!A87))))</f>
        <v>0</v>
      </c>
      <c r="D44" s="625" t="s">
        <v>115</v>
      </c>
      <c r="E44" s="542">
        <f>IF($G$5=Sheet2!$A$2,Sheet2!F7,IF($G$5=Sheet2!$A$22,Sheet2!F27,IF($G$5=Sheet2!$A$42,Sheet2!F47, IF($G$5=Sheet2!$A$62,Sheet2!F67,Sheet2!F87))))</f>
        <v>0</v>
      </c>
      <c r="F44" s="161"/>
      <c r="G44" s="157"/>
      <c r="H44" s="157"/>
      <c r="I44" s="157"/>
      <c r="J44" s="167"/>
      <c r="K44" s="196" t="str">
        <f t="shared" si="8"/>
        <v>N/A</v>
      </c>
      <c r="L44" s="174" t="str">
        <f t="shared" si="6"/>
        <v>N/A</v>
      </c>
      <c r="M44" s="111"/>
      <c r="N44" s="739"/>
      <c r="O44" s="162"/>
      <c r="P44" s="163"/>
      <c r="Q44" s="198" t="str">
        <f>IF(K44="N/A","N/A",K44-K44*(N44/3))</f>
        <v>N/A</v>
      </c>
      <c r="R44" s="174" t="str">
        <f t="shared" si="7"/>
        <v>N/A</v>
      </c>
    </row>
    <row r="45" spans="2:18" ht="47.45" customHeight="1" x14ac:dyDescent="0.25">
      <c r="B45" s="865"/>
      <c r="C45" s="541">
        <f>IF($G$5=Sheet2!$A$2,Sheet2!A8,IF($G$5=Sheet2!$A$22,Sheet2!A28,IF($G$5=Sheet2!$A$42,Sheet2!A48, IF($G$5=Sheet2!$A$62,Sheet2!A68,Sheet2!A88))))</f>
        <v>0</v>
      </c>
      <c r="D45" s="625" t="s">
        <v>115</v>
      </c>
      <c r="E45" s="542">
        <f>IF($G$5=Sheet2!$A$2,Sheet2!F8,IF($G$5=Sheet2!$A$22,Sheet2!F28,IF($G$5=Sheet2!$A$42,Sheet2!F48, IF($G$5=Sheet2!$A$62,Sheet2!F68,Sheet2!F88))))</f>
        <v>0</v>
      </c>
      <c r="F45" s="161"/>
      <c r="G45" s="157"/>
      <c r="H45" s="157"/>
      <c r="I45" s="167"/>
      <c r="J45" s="157"/>
      <c r="K45" s="196" t="str">
        <f>IF(D45="N/A","N/A",IF(C45=0,"N/A",IF(E45="N/A","N/A",AVERAGE(G45:H45,J45))))</f>
        <v>N/A</v>
      </c>
      <c r="L45" s="174" t="str">
        <f t="shared" si="6"/>
        <v>N/A</v>
      </c>
      <c r="M45" s="111"/>
      <c r="N45" s="739"/>
      <c r="O45" s="162"/>
      <c r="P45" s="163"/>
      <c r="Q45" s="198" t="str">
        <f t="shared" ref="Q45:Q57" si="9">IF(K45="N/A","N/A",K45-K45*(N45/3))</f>
        <v>N/A</v>
      </c>
      <c r="R45" s="174" t="str">
        <f t="shared" si="7"/>
        <v>N/A</v>
      </c>
    </row>
    <row r="46" spans="2:18" ht="47.45" customHeight="1" x14ac:dyDescent="0.25">
      <c r="B46" s="865"/>
      <c r="C46" s="541">
        <f>IF($G$5=Sheet2!$A$2,Sheet2!A9,IF($G$5=Sheet2!$A$22,Sheet2!A29,IF($G$5=Sheet2!$A$42,Sheet2!A49, IF($G$5=Sheet2!$A$62,Sheet2!A69,Sheet2!A89))))</f>
        <v>0</v>
      </c>
      <c r="D46" s="625" t="s">
        <v>115</v>
      </c>
      <c r="E46" s="542">
        <f>IF($G$5=Sheet2!$A$2,Sheet2!F9,IF($G$5=Sheet2!$A$22,Sheet2!F29,IF($G$5=Sheet2!$A$42,Sheet2!F49, IF($G$5=Sheet2!$A$62,Sheet2!F69,Sheet2!F89))))</f>
        <v>0</v>
      </c>
      <c r="F46" s="164"/>
      <c r="G46" s="157"/>
      <c r="H46" s="157"/>
      <c r="I46" s="167"/>
      <c r="J46" s="157"/>
      <c r="K46" s="196" t="str">
        <f>IF(D46="N/A","N/A",IF(C46=0,"N/A",IF(E46="N/A","N/A",AVERAGE(G46:H46,J46))))</f>
        <v>N/A</v>
      </c>
      <c r="L46" s="174" t="str">
        <f t="shared" si="6"/>
        <v>N/A</v>
      </c>
      <c r="M46" s="111"/>
      <c r="N46" s="739"/>
      <c r="O46" s="162"/>
      <c r="P46" s="163"/>
      <c r="Q46" s="198" t="str">
        <f t="shared" si="9"/>
        <v>N/A</v>
      </c>
      <c r="R46" s="174" t="str">
        <f t="shared" si="7"/>
        <v>N/A</v>
      </c>
    </row>
    <row r="47" spans="2:18" ht="84" customHeight="1" x14ac:dyDescent="0.25">
      <c r="B47" s="865"/>
      <c r="C47" s="541">
        <f>IF($G$5=Sheet2!$A$2,Sheet2!A10,IF($G$5=Sheet2!$A$22,Sheet2!A30,IF($G$5=Sheet2!$A$42,Sheet2!A50, IF($G$5=Sheet2!$A$62,Sheet2!A70,Sheet2!A90))))</f>
        <v>0</v>
      </c>
      <c r="D47" s="625" t="s">
        <v>115</v>
      </c>
      <c r="E47" s="542">
        <f>IF($G$5=Sheet2!$A$2,Sheet2!F10,IF($G$5=Sheet2!$A$22,Sheet2!F30,IF($G$5=Sheet2!$A$42,Sheet2!F50, IF($G$5=Sheet2!$A$62,Sheet2!F70,Sheet2!F90))))</f>
        <v>0</v>
      </c>
      <c r="F47" s="161"/>
      <c r="G47" s="157"/>
      <c r="H47" s="157"/>
      <c r="I47" s="157"/>
      <c r="J47" s="167"/>
      <c r="K47" s="196" t="str">
        <f>IF(D47="N/A","N/A",IF(C47=0,"N/A",IF(E47="N/A","N/A",AVERAGE(G47:I47))))</f>
        <v>N/A</v>
      </c>
      <c r="L47" s="174" t="str">
        <f t="shared" si="6"/>
        <v>N/A</v>
      </c>
      <c r="M47" s="111"/>
      <c r="N47" s="739"/>
      <c r="O47" s="162"/>
      <c r="P47" s="163"/>
      <c r="Q47" s="198" t="str">
        <f t="shared" si="9"/>
        <v>N/A</v>
      </c>
      <c r="R47" s="174" t="str">
        <f t="shared" si="7"/>
        <v>N/A</v>
      </c>
    </row>
    <row r="48" spans="2:18" ht="66.599999999999994" customHeight="1" x14ac:dyDescent="0.25">
      <c r="B48" s="865"/>
      <c r="C48" s="541">
        <f>IF($G$5=Sheet2!$A$2,Sheet2!A11,IF($G$5=Sheet2!$A$22,Sheet2!A31,IF($G$5=Sheet2!$A$42,Sheet2!A51, IF($G$5=Sheet2!$A$62,Sheet2!A71,Sheet2!A91))))</f>
        <v>0</v>
      </c>
      <c r="D48" s="625" t="s">
        <v>115</v>
      </c>
      <c r="E48" s="542">
        <f>IF($G$5=Sheet2!$A$2,Sheet2!F11,IF($G$5=Sheet2!$A$22,Sheet2!F31,IF($G$5=Sheet2!$A$42,Sheet2!F51, IF($G$5=Sheet2!$A$62,Sheet2!F71,Sheet2!F91))))</f>
        <v>0</v>
      </c>
      <c r="F48" s="161"/>
      <c r="G48" s="157"/>
      <c r="H48" s="157"/>
      <c r="I48" s="157"/>
      <c r="J48" s="167"/>
      <c r="K48" s="196" t="str">
        <f>IF(D48="N/A","N/A",IF(C48=0,"N/A",IF(E48="N/A","N/A",AVERAGE(G48:I48))))</f>
        <v>N/A</v>
      </c>
      <c r="L48" s="174" t="str">
        <f t="shared" si="6"/>
        <v>N/A</v>
      </c>
      <c r="M48" s="111"/>
      <c r="N48" s="739"/>
      <c r="O48" s="162"/>
      <c r="P48" s="163"/>
      <c r="Q48" s="198" t="str">
        <f t="shared" si="9"/>
        <v>N/A</v>
      </c>
      <c r="R48" s="174" t="str">
        <f t="shared" si="7"/>
        <v>N/A</v>
      </c>
    </row>
    <row r="49" spans="2:18" ht="47.45" customHeight="1" x14ac:dyDescent="0.25">
      <c r="B49" s="866" t="s">
        <v>117</v>
      </c>
      <c r="C49" s="541">
        <f>IF($G$5=Sheet2!$A$2,Sheet2!A12,IF($G$5=Sheet2!$A$22,Sheet2!A32,IF($G$5=Sheet2!$A$42,Sheet2!A52, IF($G$5=Sheet2!$A$62,Sheet2!A72,Sheet2!A92))))</f>
        <v>0</v>
      </c>
      <c r="D49" s="625" t="s">
        <v>115</v>
      </c>
      <c r="E49" s="542">
        <f>IF($G$5=Sheet2!$A$2,Sheet2!F12,IF($G$5=Sheet2!$A$22,Sheet2!F32,IF($G$5=Sheet2!$A$42,Sheet2!F52, IF($G$5=Sheet2!$A$62,Sheet2!F72,Sheet2!F92))))</f>
        <v>0</v>
      </c>
      <c r="F49" s="161"/>
      <c r="G49" s="157"/>
      <c r="H49" s="159"/>
      <c r="I49" s="159"/>
      <c r="J49" s="167"/>
      <c r="K49" s="196" t="str">
        <f>IF(D49="N/A","N/A",IF(C49=0,"N/A",IF(E49="N/A","N/A",AVERAGE(G49:J49))))</f>
        <v>N/A</v>
      </c>
      <c r="L49" s="174" t="str">
        <f t="shared" si="6"/>
        <v>N/A</v>
      </c>
      <c r="M49" s="111"/>
      <c r="N49" s="739"/>
      <c r="O49" s="162"/>
      <c r="P49" s="163"/>
      <c r="Q49" s="198" t="str">
        <f t="shared" si="9"/>
        <v>N/A</v>
      </c>
      <c r="R49" s="174" t="str">
        <f t="shared" si="7"/>
        <v>N/A</v>
      </c>
    </row>
    <row r="50" spans="2:18" ht="47.45" customHeight="1" x14ac:dyDescent="0.25">
      <c r="B50" s="867"/>
      <c r="C50" s="541">
        <f>IF($G$5=Sheet2!$A$2,Sheet2!A13,IF($G$5=Sheet2!$A$22,Sheet2!A33,IF($G$5=Sheet2!$A$42,Sheet2!A53, IF($G$5=Sheet2!$A$62,Sheet2!A73,Sheet2!A93))))</f>
        <v>0</v>
      </c>
      <c r="D50" s="625" t="s">
        <v>115</v>
      </c>
      <c r="E50" s="542">
        <f>IF($G$5=Sheet2!$A$2,Sheet2!F13,IF($G$5=Sheet2!$A$22,Sheet2!F33,IF($G$5=Sheet2!$A$42,Sheet2!F53, IF($G$5=Sheet2!$A$62,Sheet2!F73,Sheet2!F93))))</f>
        <v>0</v>
      </c>
      <c r="G50" s="157"/>
      <c r="H50" s="159"/>
      <c r="I50" s="167"/>
      <c r="J50" s="167"/>
      <c r="K50" s="196" t="str">
        <f t="shared" ref="K50:K51" si="10">IF(D50="N/A","N/A",IF(C50=0,"N/A",IF(E50="N/A","N/A",AVERAGE(G50:J50))))</f>
        <v>N/A</v>
      </c>
      <c r="L50" s="174" t="str">
        <f t="shared" si="6"/>
        <v>N/A</v>
      </c>
      <c r="N50" s="739"/>
      <c r="O50" s="162"/>
      <c r="Q50" s="198" t="str">
        <f t="shared" si="9"/>
        <v>N/A</v>
      </c>
      <c r="R50" s="174" t="str">
        <f t="shared" si="7"/>
        <v>N/A</v>
      </c>
    </row>
    <row r="51" spans="2:18" ht="47.45" customHeight="1" x14ac:dyDescent="0.25">
      <c r="B51" s="868"/>
      <c r="C51" s="541">
        <f>IF($G$5=Sheet2!$A$2,Sheet2!A14,IF($G$5=Sheet2!$A$22,Sheet2!A34,IF($G$5=Sheet2!$A$42,Sheet2!A54, IF($G$5=Sheet2!$A$62,Sheet2!A74,Sheet2!A94))))</f>
        <v>0</v>
      </c>
      <c r="D51" s="625" t="s">
        <v>115</v>
      </c>
      <c r="E51" s="542">
        <f>IF($G$5=Sheet2!$A$2,Sheet2!F14,IF($G$5=Sheet2!$A$22,Sheet2!F34,IF($G$5=Sheet2!$A$42,Sheet2!F54, IF($G$5=Sheet2!$A$62,Sheet2!F74,Sheet2!F94))))</f>
        <v>0</v>
      </c>
      <c r="G51" s="157"/>
      <c r="H51" s="159"/>
      <c r="I51" s="167"/>
      <c r="J51" s="167"/>
      <c r="K51" s="196" t="str">
        <f t="shared" si="10"/>
        <v>N/A</v>
      </c>
      <c r="L51" s="174" t="str">
        <f t="shared" si="6"/>
        <v>N/A</v>
      </c>
      <c r="N51" s="739"/>
      <c r="O51" s="162"/>
      <c r="Q51" s="198" t="str">
        <f t="shared" si="9"/>
        <v>N/A</v>
      </c>
      <c r="R51" s="174" t="str">
        <f t="shared" si="7"/>
        <v>N/A</v>
      </c>
    </row>
    <row r="52" spans="2:18" ht="47.45" customHeight="1" x14ac:dyDescent="0.25">
      <c r="B52" s="869" t="s">
        <v>118</v>
      </c>
      <c r="C52" s="541">
        <f>IF($G$5=Sheet2!$A$2,Sheet2!A15,IF($G$5=Sheet2!$A$22,Sheet2!A35,IF($G$5=Sheet2!$A$42,Sheet2!A55, IF($G$5=Sheet2!$A$62,Sheet2!A75,Sheet2!A95))))</f>
        <v>0</v>
      </c>
      <c r="D52" s="625" t="s">
        <v>115</v>
      </c>
      <c r="E52" s="542">
        <f>IF($G$5=Sheet2!$A$2,Sheet2!F15,IF($G$5=Sheet2!$A$22,Sheet2!F35,IF($G$5=Sheet2!$A$42,Sheet2!F55, IF($G$5=Sheet2!$A$62,Sheet2!F75,Sheet2!F95))))</f>
        <v>0</v>
      </c>
      <c r="G52" s="157"/>
      <c r="H52" s="157"/>
      <c r="I52" s="159"/>
      <c r="J52" s="157"/>
      <c r="K52" s="196" t="str">
        <f>IF(D52="N/A","N/A",IF(C52=0,"N/A",IF(E52="N/A","N/A",AVERAGE(G52:H52,J52))))</f>
        <v>N/A</v>
      </c>
      <c r="L52" s="174" t="str">
        <f t="shared" si="6"/>
        <v>N/A</v>
      </c>
      <c r="N52" s="739"/>
      <c r="O52" s="160"/>
      <c r="Q52" s="198" t="str">
        <f>IF(K52="N/A","N/A",K52-K52*(AVERAGE(N52:O52)/3))</f>
        <v>N/A</v>
      </c>
      <c r="R52" s="174" t="str">
        <f t="shared" si="7"/>
        <v>N/A</v>
      </c>
    </row>
    <row r="53" spans="2:18" ht="47.45" customHeight="1" x14ac:dyDescent="0.25">
      <c r="B53" s="870"/>
      <c r="C53" s="541">
        <f>IF($G$5=Sheet2!$A$2,Sheet2!A16,IF($G$5=Sheet2!$A$22,Sheet2!A36,IF($G$5=Sheet2!$A$42,Sheet2!A56, IF($G$5=Sheet2!$A$62,Sheet2!A76,Sheet2!A96))))</f>
        <v>0</v>
      </c>
      <c r="D53" s="625" t="s">
        <v>115</v>
      </c>
      <c r="E53" s="542">
        <f>IF($G$5=Sheet2!$A$2,Sheet2!F16,IF($G$5=Sheet2!$A$22,Sheet2!F36,IF($G$5=Sheet2!$A$42,Sheet2!F56, IF($G$5=Sheet2!$A$62,Sheet2!F76,Sheet2!F96))))</f>
        <v>0</v>
      </c>
      <c r="G53" s="157"/>
      <c r="H53" s="157"/>
      <c r="I53" s="159"/>
      <c r="J53" s="157"/>
      <c r="K53" s="196" t="str">
        <f t="shared" ref="K53:K56" si="11">IF(D53="N/A","N/A",IF(C53=0,"N/A",IF(E53="N/A","N/A",AVERAGE(G53:H53,J53))))</f>
        <v>N/A</v>
      </c>
      <c r="L53" s="174" t="str">
        <f t="shared" si="6"/>
        <v>N/A</v>
      </c>
      <c r="N53" s="739"/>
      <c r="O53" s="160"/>
      <c r="Q53" s="198" t="str">
        <f>IF(K53="N/A","N/A",K53-K53*(AVERAGE(N53:O53)/3))</f>
        <v>N/A</v>
      </c>
      <c r="R53" s="174" t="str">
        <f t="shared" si="7"/>
        <v>N/A</v>
      </c>
    </row>
    <row r="54" spans="2:18" ht="47.45" customHeight="1" x14ac:dyDescent="0.25">
      <c r="B54" s="870"/>
      <c r="C54" s="541">
        <f>IF($G$5=Sheet2!$A$2,Sheet2!A17,IF($G$5=Sheet2!$A$22,Sheet2!A37,IF($G$5=Sheet2!$A$42,Sheet2!A57, IF($G$5=Sheet2!$A$62,Sheet2!A77,Sheet2!A97))))</f>
        <v>0</v>
      </c>
      <c r="D54" s="625" t="s">
        <v>115</v>
      </c>
      <c r="E54" s="542">
        <f>IF($G$5=Sheet2!$A$2,Sheet2!F17,IF($G$5=Sheet2!$A$22,Sheet2!F37,IF($G$5=Sheet2!$A$42,Sheet2!F57, IF($G$5=Sheet2!$A$62,Sheet2!F77,Sheet2!F97))))</f>
        <v>0</v>
      </c>
      <c r="G54" s="157"/>
      <c r="H54" s="157"/>
      <c r="I54" s="159"/>
      <c r="J54" s="157"/>
      <c r="K54" s="196" t="str">
        <f t="shared" si="11"/>
        <v>N/A</v>
      </c>
      <c r="L54" s="174" t="str">
        <f t="shared" si="6"/>
        <v>N/A</v>
      </c>
      <c r="N54" s="739"/>
      <c r="O54" s="162"/>
      <c r="Q54" s="198" t="str">
        <f>IF(K54="N/A","N/A",K54-K54*(N54/3))</f>
        <v>N/A</v>
      </c>
      <c r="R54" s="174" t="str">
        <f t="shared" si="7"/>
        <v>N/A</v>
      </c>
    </row>
    <row r="55" spans="2:18" ht="47.45" customHeight="1" x14ac:dyDescent="0.25">
      <c r="B55" s="870"/>
      <c r="C55" s="541">
        <f>IF($G$5=Sheet2!$A$2,Sheet2!A18,IF($G$5=Sheet2!$A$22,Sheet2!A38,IF($G$5=Sheet2!$A$42,Sheet2!A58, IF($G$5=Sheet2!$A$62,Sheet2!A78,Sheet2!A98))))</f>
        <v>0</v>
      </c>
      <c r="D55" s="625" t="s">
        <v>115</v>
      </c>
      <c r="E55" s="542">
        <f>IF($G$5=Sheet2!$A$2,Sheet2!F18,IF($G$5=Sheet2!$A$22,Sheet2!F38,IF($G$5=Sheet2!$A$42,Sheet2!F58, IF($G$5=Sheet2!$A$62,Sheet2!F78,Sheet2!F98))))</f>
        <v>0</v>
      </c>
      <c r="F55" s="185"/>
      <c r="G55" s="157"/>
      <c r="H55" s="157"/>
      <c r="I55" s="159"/>
      <c r="J55" s="157"/>
      <c r="K55" s="196" t="str">
        <f t="shared" si="11"/>
        <v>N/A</v>
      </c>
      <c r="L55" s="174" t="str">
        <f t="shared" si="6"/>
        <v>N/A</v>
      </c>
      <c r="N55" s="739"/>
      <c r="O55" s="417"/>
      <c r="Q55" s="198" t="str">
        <f>IF(K55="N/A","N/A",K55-K55*(N55/3))</f>
        <v>N/A</v>
      </c>
      <c r="R55" s="174" t="str">
        <f t="shared" si="7"/>
        <v>N/A</v>
      </c>
    </row>
    <row r="56" spans="2:18" ht="47.45" customHeight="1" x14ac:dyDescent="0.25">
      <c r="B56" s="870"/>
      <c r="C56" s="541">
        <f>IF($G$5=Sheet2!$A$2,Sheet2!A19,IF($G$5=Sheet2!$A$22,Sheet2!A39,IF($G$5=Sheet2!$A$42,Sheet2!A59, IF($G$5=Sheet2!$A$62,Sheet2!A79,Sheet2!A99))))</f>
        <v>0</v>
      </c>
      <c r="D56" s="625" t="s">
        <v>115</v>
      </c>
      <c r="E56" s="542">
        <f>IF($G$5=Sheet2!$A$2,Sheet2!F19,IF($G$5=Sheet2!$A$22,Sheet2!F39,IF($G$5=Sheet2!$A$42,Sheet2!F59, IF($G$5=Sheet2!$A$62,Sheet2!F79,Sheet2!F99))))</f>
        <v>0</v>
      </c>
      <c r="F56" s="172"/>
      <c r="G56" s="157"/>
      <c r="H56" s="157"/>
      <c r="I56" s="159"/>
      <c r="J56" s="157"/>
      <c r="K56" s="196" t="str">
        <f t="shared" si="11"/>
        <v>N/A</v>
      </c>
      <c r="L56" s="174" t="str">
        <f t="shared" si="6"/>
        <v>N/A</v>
      </c>
      <c r="N56" s="739"/>
      <c r="O56" s="417"/>
      <c r="Q56" s="198" t="str">
        <f>IF(K56="N/A","N/A",K56-K56*(N56/3))</f>
        <v>N/A</v>
      </c>
      <c r="R56" s="174" t="str">
        <f t="shared" si="7"/>
        <v>N/A</v>
      </c>
    </row>
    <row r="57" spans="2:18" ht="47.45" customHeight="1" x14ac:dyDescent="0.25">
      <c r="B57" s="871"/>
      <c r="C57" s="541">
        <f>IF($G$5=Sheet2!$A$2,Sheet2!A20,IF($G$5=Sheet2!$A$22,Sheet2!A40,IF($G$5=Sheet2!$A$42,Sheet2!A60, IF($G$5=Sheet2!$A$62,Sheet2!A80,Sheet2!A100))))</f>
        <v>0</v>
      </c>
      <c r="D57" s="625" t="s">
        <v>115</v>
      </c>
      <c r="E57" s="542">
        <f>IF($G$5=Sheet2!$A$2,Sheet2!F20,IF($G$5=Sheet2!$A$22,Sheet2!F40,IF($G$5=Sheet2!$A$42,Sheet2!F60, IF($G$5=Sheet2!$A$62,Sheet2!F80,Sheet2!F100))))</f>
        <v>0</v>
      </c>
      <c r="F57" s="172"/>
      <c r="G57" s="157"/>
      <c r="H57" s="157"/>
      <c r="I57" s="157"/>
      <c r="J57" s="159"/>
      <c r="K57" s="196" t="str">
        <f>IF(D57="N/A","N/A",IF(C57=0,"N/A",IF(E57="N/A","N/A",AVERAGE(G57:I57))))</f>
        <v>N/A</v>
      </c>
      <c r="L57" s="174" t="str">
        <f t="shared" si="6"/>
        <v>N/A</v>
      </c>
      <c r="N57" s="739"/>
      <c r="O57" s="417"/>
      <c r="Q57" s="198" t="str">
        <f t="shared" si="9"/>
        <v>N/A</v>
      </c>
      <c r="R57" s="174" t="str">
        <f t="shared" si="7"/>
        <v>N/A</v>
      </c>
    </row>
  </sheetData>
  <sheetProtection algorithmName="SHA-512" hashValue="T2u4P69mW9gPzrceV9HzW3NIVhst4rsDpGaV2Wk2X6c5H6GY3hta0F1Jc49dztdebek0f/sqcY3IIZdTYFwgnw==" saltValue="uOv5FxqSlecpwuwTNp4TDQ==" spinCount="100000" sheet="1" selectLockedCells="1"/>
  <mergeCells count="27">
    <mergeCell ref="B52:B57"/>
    <mergeCell ref="Q35:R35"/>
    <mergeCell ref="B36:C37"/>
    <mergeCell ref="B39:C39"/>
    <mergeCell ref="A13:A15"/>
    <mergeCell ref="B14:B21"/>
    <mergeCell ref="B22:B24"/>
    <mergeCell ref="B25:B30"/>
    <mergeCell ref="G35:K35"/>
    <mergeCell ref="G36:J36"/>
    <mergeCell ref="N36:O36"/>
    <mergeCell ref="B38:C38"/>
    <mergeCell ref="B41:B48"/>
    <mergeCell ref="B49:B51"/>
    <mergeCell ref="AD8:AE8"/>
    <mergeCell ref="B9:C10"/>
    <mergeCell ref="G9:J9"/>
    <mergeCell ref="N9:O9"/>
    <mergeCell ref="A11:A12"/>
    <mergeCell ref="B11:C11"/>
    <mergeCell ref="B12:C12"/>
    <mergeCell ref="T8:Y8"/>
    <mergeCell ref="B2:E2"/>
    <mergeCell ref="H5:I5"/>
    <mergeCell ref="A6:A10"/>
    <mergeCell ref="G8:K8"/>
    <mergeCell ref="Q8:R8"/>
  </mergeCells>
  <conditionalFormatting sqref="C13:C30">
    <cfRule type="cellIs" dxfId="164" priority="58" operator="equal">
      <formula>0</formula>
    </cfRule>
  </conditionalFormatting>
  <conditionalFormatting sqref="C40:C57">
    <cfRule type="cellIs" dxfId="163" priority="28" operator="equal">
      <formula>0</formula>
    </cfRule>
  </conditionalFormatting>
  <conditionalFormatting sqref="E13:E30">
    <cfRule type="cellIs" dxfId="162" priority="57" operator="equal">
      <formula>0</formula>
    </cfRule>
  </conditionalFormatting>
  <conditionalFormatting sqref="E40:E57">
    <cfRule type="cellIs" dxfId="161" priority="27" operator="equal">
      <formula>0</formula>
    </cfRule>
  </conditionalFormatting>
  <conditionalFormatting sqref="K13:K30">
    <cfRule type="cellIs" dxfId="160" priority="14" operator="equal">
      <formula>"N/A"</formula>
    </cfRule>
  </conditionalFormatting>
  <conditionalFormatting sqref="K40:K57">
    <cfRule type="cellIs" dxfId="159" priority="13" operator="equal">
      <formula>"N/A"</formula>
    </cfRule>
  </conditionalFormatting>
  <conditionalFormatting sqref="L13:L30">
    <cfRule type="cellIs" dxfId="158" priority="61" operator="equal">
      <formula>"N/A"</formula>
    </cfRule>
    <cfRule type="cellIs" dxfId="157" priority="63" operator="equal">
      <formula>"Bajo"</formula>
    </cfRule>
    <cfRule type="cellIs" dxfId="156" priority="64" operator="equal">
      <formula>"Medio"</formula>
    </cfRule>
    <cfRule type="cellIs" dxfId="155" priority="65" operator="equal">
      <formula>"Alto"</formula>
    </cfRule>
  </conditionalFormatting>
  <conditionalFormatting sqref="L40:L57">
    <cfRule type="cellIs" dxfId="154" priority="31" operator="equal">
      <formula>"N/A"</formula>
    </cfRule>
    <cfRule type="cellIs" dxfId="153" priority="33" operator="equal">
      <formula>"Bajo"</formula>
    </cfRule>
    <cfRule type="cellIs" dxfId="152" priority="34" operator="equal">
      <formula>"Medio"</formula>
    </cfRule>
    <cfRule type="cellIs" dxfId="151" priority="35" operator="equal">
      <formula>"Alto"</formula>
    </cfRule>
  </conditionalFormatting>
  <conditionalFormatting sqref="N13:N30">
    <cfRule type="cellIs" dxfId="150" priority="55" operator="equal">
      <formula>"N/A"</formula>
    </cfRule>
  </conditionalFormatting>
  <conditionalFormatting sqref="N40:N57">
    <cfRule type="cellIs" dxfId="149" priority="1" operator="equal">
      <formula>"N/A"</formula>
    </cfRule>
  </conditionalFormatting>
  <conditionalFormatting sqref="Q13:R30">
    <cfRule type="cellIs" dxfId="148" priority="46" operator="equal">
      <formula>"N/A"</formula>
    </cfRule>
    <cfRule type="cellIs" dxfId="147" priority="49" operator="equal">
      <formula>"Alto"</formula>
    </cfRule>
  </conditionalFormatting>
  <conditionalFormatting sqref="Q40:R57">
    <cfRule type="cellIs" dxfId="146" priority="16" operator="equal">
      <formula>"N/A"</formula>
    </cfRule>
    <cfRule type="cellIs" dxfId="145" priority="19" operator="equal">
      <formula>"Alto"</formula>
    </cfRule>
  </conditionalFormatting>
  <conditionalFormatting sqref="R13:R30">
    <cfRule type="cellIs" dxfId="144" priority="47" operator="equal">
      <formula>"Bajo"</formula>
    </cfRule>
    <cfRule type="cellIs" dxfId="143" priority="48" operator="equal">
      <formula>"Medio"</formula>
    </cfRule>
  </conditionalFormatting>
  <conditionalFormatting sqref="R40:R57">
    <cfRule type="cellIs" dxfId="142" priority="17" operator="equal">
      <formula>"Bajo"</formula>
    </cfRule>
    <cfRule type="cellIs" dxfId="141" priority="18" operator="equal">
      <formula>"Medio"</formula>
    </cfRule>
  </conditionalFormatting>
  <conditionalFormatting sqref="Z18:Z20">
    <cfRule type="cellIs" dxfId="140" priority="71" operator="equal">
      <formula>"Bajo"</formula>
    </cfRule>
    <cfRule type="cellIs" dxfId="139" priority="72" operator="equal">
      <formula>"Medio"</formula>
    </cfRule>
    <cfRule type="cellIs" dxfId="138" priority="73" operator="equal">
      <formula>"Alto"</formula>
    </cfRule>
  </conditionalFormatting>
  <conditionalFormatting sqref="AD18:AD20">
    <cfRule type="cellIs" dxfId="137" priority="69" operator="equal">
      <formula>"Medio"</formula>
    </cfRule>
    <cfRule type="cellIs" dxfId="136" priority="70" operator="equal">
      <formula>"Bajo"</formula>
    </cfRule>
  </conditionalFormatting>
  <conditionalFormatting sqref="AD18:AE20">
    <cfRule type="cellIs" dxfId="135" priority="68" operator="equal">
      <formula>"Alto"</formula>
    </cfRule>
  </conditionalFormatting>
  <conditionalFormatting sqref="AE18:AE20">
    <cfRule type="cellIs" dxfId="134" priority="66" operator="equal">
      <formula>"Bajo"</formula>
    </cfRule>
    <cfRule type="cellIs" dxfId="133" priority="67" operator="equal">
      <formula>"Medio"</formula>
    </cfRule>
  </conditionalFormatting>
  <dataValidations count="4">
    <dataValidation type="list" allowBlank="1" showInputMessage="1" showErrorMessage="1" sqref="D41:D57 D14:D30" xr:uid="{FBC304CD-9549-4FFD-A2CF-1E2A4B1D762D}">
      <formula1>"Activo, N/A"</formula1>
    </dataValidation>
    <dataValidation type="list" allowBlank="1" showInputMessage="1" showErrorMessage="1" sqref="I13" xr:uid="{59F58683-04EB-4325-8C20-7BE0709C57FD}">
      <formula1>"0,3,--"</formula1>
    </dataValidation>
    <dataValidation type="list" allowBlank="1" showInputMessage="1" showErrorMessage="1" sqref="N13:N30 N40:N57 O15 O17:O18 O20:O21 O25:O26 O29" xr:uid="{96B4E09A-AF5D-472E-86B1-260112540C18}">
      <formula1>"0,1,2,3"</formula1>
    </dataValidation>
    <dataValidation type="list" allowBlank="1" showInputMessage="1" showErrorMessage="1" sqref="H42:I44 H45:H48 J45:J46 I47:I48 H52:H57 J52:J56 I57 O41:O42 O52:O53 G13:G30 H13:H21 G40:G57 H40:J41 J13:J16 J18:J19 J25:J30 H25:I29 I17:I21 I14" xr:uid="{92FCC185-3262-4B4D-BF21-040E335C3E52}">
      <formula1>"0,3"</formula1>
    </dataValidation>
  </dataValidations>
  <pageMargins left="0.7" right="0.7" top="0.75" bottom="0.75" header="0.3" footer="0.3"/>
  <headerFooter>
    <oddHeader>&amp;C&amp;"Calibri"&amp;10&amp;K808080 Corporate Use&amp;1#_x000D_</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Disclaimer</vt:lpstr>
      <vt:lpstr>Intro</vt:lpstr>
      <vt:lpstr>Water_Soil-Step 1</vt:lpstr>
      <vt:lpstr>Sheet1</vt:lpstr>
      <vt:lpstr>Water_Soil-Step 2</vt:lpstr>
      <vt:lpstr>Water_Soil-Step 3</vt:lpstr>
      <vt:lpstr>Water_Soil-Step 4</vt:lpstr>
      <vt:lpstr>Temperature-Step 1</vt:lpstr>
      <vt:lpstr>Temperature-Step 2</vt:lpstr>
      <vt:lpstr>Temperature-Step 3</vt:lpstr>
      <vt:lpstr>Temperature-Step 4</vt:lpstr>
      <vt:lpstr>Wind-Step 1</vt:lpstr>
      <vt:lpstr>Wind-Step 2</vt:lpstr>
      <vt:lpstr>Wind-Step 3</vt:lpstr>
      <vt:lpstr>Wind-Step 4</vt:lpstr>
      <vt:lpstr>Sheet2</vt:lpstr>
      <vt:lpstr>Output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Fani Gelagoti</dc:creator>
  <cp:keywords/>
  <dc:description/>
  <cp:lastModifiedBy>Paula Coviella García - IDEPA</cp:lastModifiedBy>
  <cp:revision/>
  <dcterms:created xsi:type="dcterms:W3CDTF">2023-10-21T15:36:03Z</dcterms:created>
  <dcterms:modified xsi:type="dcterms:W3CDTF">2026-03-12T08:46:44Z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b5154d6-21c1-415b-b061-7427a4708b37_Enabled">
    <vt:lpwstr>true</vt:lpwstr>
  </property>
  <property fmtid="{D5CDD505-2E9C-101B-9397-08002B2CF9AE}" pid="3" name="MSIP_Label_9b5154d6-21c1-415b-b061-7427a4708b37_SetDate">
    <vt:lpwstr>2025-06-27T11:21:12Z</vt:lpwstr>
  </property>
  <property fmtid="{D5CDD505-2E9C-101B-9397-08002B2CF9AE}" pid="4" name="MSIP_Label_9b5154d6-21c1-415b-b061-7427a4708b37_Method">
    <vt:lpwstr>Privileged</vt:lpwstr>
  </property>
  <property fmtid="{D5CDD505-2E9C-101B-9397-08002B2CF9AE}" pid="5" name="MSIP_Label_9b5154d6-21c1-415b-b061-7427a4708b37_Name">
    <vt:lpwstr>Default Corporate Use</vt:lpwstr>
  </property>
  <property fmtid="{D5CDD505-2E9C-101B-9397-08002B2CF9AE}" pid="6" name="MSIP_Label_9b5154d6-21c1-415b-b061-7427a4708b37_SiteId">
    <vt:lpwstr>0b96d5d2-d153-4370-a2c7-8a926f24c8a1</vt:lpwstr>
  </property>
  <property fmtid="{D5CDD505-2E9C-101B-9397-08002B2CF9AE}" pid="7" name="MSIP_Label_9b5154d6-21c1-415b-b061-7427a4708b37_ActionId">
    <vt:lpwstr>059b2f76-f293-4467-9f2e-6b361fcba090</vt:lpwstr>
  </property>
  <property fmtid="{D5CDD505-2E9C-101B-9397-08002B2CF9AE}" pid="8" name="MSIP_Label_9b5154d6-21c1-415b-b061-7427a4708b37_ContentBits">
    <vt:lpwstr>1</vt:lpwstr>
  </property>
  <property fmtid="{D5CDD505-2E9C-101B-9397-08002B2CF9AE}" pid="9" name="MSIP_Label_9b5154d6-21c1-415b-b061-7427a4708b37_Tag">
    <vt:lpwstr>10, 0, 1, 1</vt:lpwstr>
  </property>
</Properties>
</file>